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09\fu\Общая\отдел форм и испо бюдж\2021\для открытого бюджета\на 2021 год  для открытого бюджета\"/>
    </mc:Choice>
  </mc:AlternateContent>
  <bookViews>
    <workbookView xWindow="0" yWindow="60" windowWidth="22395" windowHeight="10470"/>
  </bookViews>
  <sheets>
    <sheet name="Лист1" sheetId="1" r:id="rId1"/>
  </sheets>
  <definedNames>
    <definedName name="_xlnm.Print_Titles" localSheetId="0">Лист1!$4:$4</definedName>
  </definedNames>
  <calcPr calcId="152511"/>
</workbook>
</file>

<file path=xl/calcChain.xml><?xml version="1.0" encoding="utf-8"?>
<calcChain xmlns="http://schemas.openxmlformats.org/spreadsheetml/2006/main">
  <c r="L30" i="1" l="1"/>
  <c r="J30" i="1"/>
  <c r="H30" i="1"/>
  <c r="L74" i="1"/>
  <c r="L72" i="1"/>
  <c r="J74" i="1"/>
  <c r="J72" i="1"/>
  <c r="H74" i="1"/>
  <c r="H72" i="1"/>
  <c r="H64" i="1"/>
  <c r="L64" i="1" s="1"/>
  <c r="J64" i="1"/>
  <c r="L62" i="1"/>
  <c r="L58" i="1"/>
  <c r="L55" i="1"/>
  <c r="L46" i="1"/>
  <c r="L45" i="1"/>
  <c r="L44" i="1"/>
  <c r="J62" i="1"/>
  <c r="J58" i="1"/>
  <c r="J55" i="1"/>
  <c r="H58" i="1"/>
  <c r="H55" i="1"/>
  <c r="H46" i="1"/>
  <c r="L34" i="1"/>
  <c r="J34" i="1"/>
  <c r="H34" i="1"/>
  <c r="J45" i="1"/>
  <c r="H45" i="1"/>
  <c r="L25" i="1"/>
  <c r="K43" i="1"/>
  <c r="I43" i="1"/>
  <c r="K31" i="1"/>
  <c r="I31" i="1"/>
  <c r="G31" i="1"/>
  <c r="E31" i="1"/>
  <c r="K20" i="1"/>
  <c r="I20" i="1"/>
  <c r="G20" i="1"/>
  <c r="F20" i="1"/>
  <c r="E20" i="1"/>
  <c r="H25" i="1"/>
  <c r="J25" i="1"/>
  <c r="K78" i="1"/>
  <c r="I78" i="1"/>
  <c r="G78" i="1"/>
  <c r="F78" i="1"/>
  <c r="K75" i="1"/>
  <c r="I75" i="1"/>
  <c r="G75" i="1"/>
  <c r="F75" i="1"/>
  <c r="K70" i="1"/>
  <c r="I70" i="1"/>
  <c r="G70" i="1"/>
  <c r="K63" i="1"/>
  <c r="I63" i="1"/>
  <c r="G63" i="1"/>
  <c r="G43" i="1"/>
  <c r="K39" i="1"/>
  <c r="I39" i="1"/>
  <c r="G39" i="1"/>
  <c r="F31" i="1"/>
  <c r="K28" i="1"/>
  <c r="I28" i="1"/>
  <c r="G28" i="1"/>
  <c r="F28" i="1"/>
  <c r="K13" i="1"/>
  <c r="I13" i="1"/>
  <c r="G13" i="1"/>
  <c r="F13" i="1"/>
  <c r="K8" i="1"/>
  <c r="I8" i="1"/>
  <c r="G8" i="1"/>
  <c r="F8" i="1"/>
  <c r="K6" i="1"/>
  <c r="I6" i="1"/>
  <c r="G6" i="1"/>
  <c r="F6" i="1"/>
  <c r="F5" i="1" s="1"/>
  <c r="E78" i="1"/>
  <c r="E75" i="1"/>
  <c r="E70" i="1"/>
  <c r="E63" i="1"/>
  <c r="E39" i="1"/>
  <c r="E43" i="1"/>
  <c r="E28" i="1"/>
  <c r="E13" i="1"/>
  <c r="E8" i="1"/>
  <c r="G38" i="1" l="1"/>
  <c r="G37" i="1" s="1"/>
  <c r="K5" i="1"/>
  <c r="K38" i="1"/>
  <c r="K37" i="1" s="1"/>
  <c r="K82" i="1" s="1"/>
  <c r="I38" i="1"/>
  <c r="I37" i="1" s="1"/>
  <c r="G5" i="1"/>
  <c r="G82" i="1" s="1"/>
  <c r="I5" i="1"/>
  <c r="E38" i="1"/>
  <c r="E37" i="1" s="1"/>
  <c r="E6" i="1"/>
  <c r="E5" i="1" s="1"/>
  <c r="E82" i="1" l="1"/>
  <c r="I82" i="1"/>
  <c r="F71" i="1"/>
  <c r="F70" i="1" s="1"/>
  <c r="F69" i="1"/>
  <c r="F65" i="1"/>
  <c r="F63" i="1" s="1"/>
  <c r="F54" i="1"/>
  <c r="F61" i="1"/>
  <c r="F50" i="1"/>
  <c r="F49" i="1"/>
  <c r="F47" i="1"/>
  <c r="F42" i="1"/>
  <c r="F41" i="1"/>
  <c r="F39" i="1" l="1"/>
  <c r="F43" i="1"/>
  <c r="F38" i="1" s="1"/>
  <c r="F37" i="1" s="1"/>
  <c r="F82" i="1" s="1"/>
  <c r="L47" i="1"/>
  <c r="H47" i="1"/>
  <c r="H54" i="1"/>
  <c r="J54" i="1"/>
  <c r="L54" i="1"/>
  <c r="J49" i="1"/>
  <c r="L49" i="1"/>
  <c r="H49" i="1"/>
  <c r="L50" i="1"/>
  <c r="H50" i="1"/>
  <c r="J50" i="1"/>
  <c r="L42" i="1"/>
  <c r="H42" i="1"/>
  <c r="J42" i="1"/>
  <c r="L61" i="1"/>
  <c r="H61" i="1"/>
  <c r="J61" i="1"/>
  <c r="J47" i="1"/>
  <c r="J46" i="1"/>
  <c r="J44" i="1"/>
  <c r="L6" i="1" l="1"/>
  <c r="L7" i="1"/>
  <c r="L8" i="1"/>
  <c r="L9" i="1"/>
  <c r="L10" i="1"/>
  <c r="L11" i="1"/>
  <c r="L12" i="1"/>
  <c r="L13" i="1"/>
  <c r="L14" i="1"/>
  <c r="L15" i="1"/>
  <c r="L17" i="1"/>
  <c r="L18" i="1"/>
  <c r="L20" i="1"/>
  <c r="L21" i="1"/>
  <c r="L22" i="1"/>
  <c r="L23" i="1"/>
  <c r="L24" i="1"/>
  <c r="L27" i="1"/>
  <c r="L28" i="1"/>
  <c r="L29" i="1"/>
  <c r="L31" i="1"/>
  <c r="L32" i="1"/>
  <c r="L33" i="1"/>
  <c r="L35" i="1"/>
  <c r="L37" i="1"/>
  <c r="L38" i="1"/>
  <c r="L39" i="1"/>
  <c r="L41" i="1"/>
  <c r="L43" i="1"/>
  <c r="L63" i="1"/>
  <c r="L65" i="1"/>
  <c r="L66" i="1"/>
  <c r="L67" i="1"/>
  <c r="L70" i="1"/>
  <c r="L71" i="1"/>
  <c r="L82" i="1"/>
  <c r="L5" i="1"/>
  <c r="J6" i="1"/>
  <c r="J7" i="1"/>
  <c r="J8" i="1"/>
  <c r="J9" i="1"/>
  <c r="J10" i="1"/>
  <c r="J11" i="1"/>
  <c r="J12" i="1"/>
  <c r="J13" i="1"/>
  <c r="J14" i="1"/>
  <c r="J15" i="1"/>
  <c r="J17" i="1"/>
  <c r="J18" i="1"/>
  <c r="J20" i="1"/>
  <c r="J21" i="1"/>
  <c r="J22" i="1"/>
  <c r="J23" i="1"/>
  <c r="J24" i="1"/>
  <c r="J27" i="1"/>
  <c r="J28" i="1"/>
  <c r="J29" i="1"/>
  <c r="J31" i="1"/>
  <c r="J32" i="1"/>
  <c r="J33" i="1"/>
  <c r="J35" i="1"/>
  <c r="J37" i="1"/>
  <c r="J38" i="1"/>
  <c r="J39" i="1"/>
  <c r="J41" i="1"/>
  <c r="J43" i="1"/>
  <c r="J63" i="1"/>
  <c r="J65" i="1"/>
  <c r="J66" i="1"/>
  <c r="J67" i="1"/>
  <c r="J70" i="1"/>
  <c r="J71" i="1"/>
  <c r="J82" i="1"/>
  <c r="J5" i="1"/>
  <c r="H82" i="1"/>
  <c r="H71" i="1"/>
  <c r="H70" i="1"/>
  <c r="H67" i="1"/>
  <c r="H66" i="1"/>
  <c r="H65" i="1"/>
  <c r="H63" i="1"/>
  <c r="H62" i="1"/>
  <c r="H43" i="1"/>
  <c r="H41" i="1"/>
  <c r="H39" i="1"/>
  <c r="H38" i="1"/>
  <c r="H37" i="1"/>
  <c r="H35" i="1"/>
  <c r="H33" i="1"/>
  <c r="H32" i="1"/>
  <c r="H31" i="1"/>
  <c r="H29" i="1"/>
  <c r="H28" i="1"/>
  <c r="H27" i="1"/>
  <c r="H24" i="1"/>
  <c r="H23" i="1"/>
  <c r="H22" i="1"/>
  <c r="H21" i="1"/>
  <c r="H20" i="1"/>
  <c r="H18" i="1"/>
  <c r="H17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<sst xmlns="http://schemas.openxmlformats.org/spreadsheetml/2006/main" count="313" uniqueCount="174">
  <si>
    <t>Код бюджетной классификации Российской Федерации</t>
  </si>
  <si>
    <t>Наименование групп, подгрупп и статей доходов</t>
  </si>
  <si>
    <t>(тыс. руб.)</t>
  </si>
  <si>
    <t>1 00 00000 00</t>
  </si>
  <si>
    <t>1 01 00000 00</t>
  </si>
  <si>
    <t>1 01 02000 01</t>
  </si>
  <si>
    <t>1 05 00000 00</t>
  </si>
  <si>
    <t>1 05 01000 02</t>
  </si>
  <si>
    <t>1 05 02000 02</t>
  </si>
  <si>
    <t>1 05 03000 01</t>
  </si>
  <si>
    <t>105  04020 02</t>
  </si>
  <si>
    <t>1 08 00000 00</t>
  </si>
  <si>
    <t>1 09 00000 00</t>
  </si>
  <si>
    <t>1 11 00000 00</t>
  </si>
  <si>
    <t>1 11 01050 05</t>
  </si>
  <si>
    <t>1 11 05013 00</t>
  </si>
  <si>
    <t>1 11 05025 05</t>
  </si>
  <si>
    <t>1 11 05075 05</t>
  </si>
  <si>
    <t>1 11 07015 05</t>
  </si>
  <si>
    <t>1 11 09045 05</t>
  </si>
  <si>
    <t>1 12 00000 00</t>
  </si>
  <si>
    <t>1 12 01000 01</t>
  </si>
  <si>
    <t>1 13 00000 00</t>
  </si>
  <si>
    <t>1 14 00000 00</t>
  </si>
  <si>
    <t>1 16 00000 00</t>
  </si>
  <si>
    <t>2 02 20000 00</t>
  </si>
  <si>
    <t>2 02 30000 00</t>
  </si>
  <si>
    <t>2 07 05000 05</t>
  </si>
  <si>
    <t>2 19 05000 05</t>
  </si>
  <si>
    <t>0000</t>
  </si>
  <si>
    <t>000</t>
  </si>
  <si>
    <t>110</t>
  </si>
  <si>
    <t>120</t>
  </si>
  <si>
    <t>130</t>
  </si>
  <si>
    <t>430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</si>
  <si>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</si>
  <si>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</si>
  <si>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</si>
  <si>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</si>
  <si>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</si>
  <si>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Единый налог ,взимаемый в связи с применением упрощенной системы налогообложения по патенту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</si>
  <si>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</si>
  <si>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</si>
  <si>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 , приходящийся на доли уставных(складочных) капиталах хозяйственных товариществ и обществ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</si>
  <si>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</si>
  <si>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</si>
  <si>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 от  сдачи  в аренду имущества, составляющего казну муниципальных районов  (за исключением земельных участков)</t>
  </si>
  <si>
    <t xml:space="preserve">Платежи      от     государственных    и муниципальных унитарных предприятий
</t>
  </si>
  <si>
    <t>Прочие поступления от использования имущества, находящегося в   собственности муниципальных районов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</si>
  <si>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</si>
  <si>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</si>
  <si>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</si>
  <si>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</si>
  <si>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</si>
  <si>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</si>
  <si>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</si>
  <si>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</si>
  <si>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</si>
  <si>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</si>
  <si>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</si>
  <si>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</si>
  <si>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</si>
  <si>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</si>
  <si>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</si>
  <si>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</si>
  <si>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</si>
  <si>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</si>
  <si>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</si>
  <si>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</si>
  <si>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</si>
  <si>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</si>
  <si>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</si>
  <si>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</si>
  <si>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</si>
  <si>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</si>
  <si>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</si>
  <si>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2 07 05000 00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</si>
  <si>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</si>
  <si>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бюджетам муниципальных районов Российской  Федерации на выравнивание бюджетной обеспеченности</t>
  </si>
  <si>
    <t xml:space="preserve">2 00 00000 00 </t>
  </si>
  <si>
    <t xml:space="preserve">2 02 15001 00 </t>
  </si>
  <si>
    <t xml:space="preserve">2 02 15002 00 </t>
  </si>
  <si>
    <t xml:space="preserve">202 25027 05 </t>
  </si>
  <si>
    <t xml:space="preserve">202 25519 05 </t>
  </si>
  <si>
    <t xml:space="preserve">2 02 29999 05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</si>
  <si>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</si>
  <si>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на поддержку отрасли культура </t>
  </si>
  <si>
    <t>Прочие субсидии бюджетам муниципальных районов</t>
  </si>
  <si>
    <t xml:space="preserve">2 02 30024 05 </t>
  </si>
  <si>
    <t xml:space="preserve">2 02 35120 05 </t>
  </si>
  <si>
    <t xml:space="preserve">2 02 35135 05 </t>
  </si>
  <si>
    <t>Субвенции бюджетам муниципальных районов на выполнение передаваемых полномочий субъектов Российской 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</si>
  <si>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</si>
  <si>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</si>
  <si>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</t>
  </si>
  <si>
    <t>Прочие межбюджетные трансферты, передаваемые бюджетам</t>
  </si>
  <si>
    <t>Прочие безвозмездные поступления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</si>
  <si>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</si>
  <si>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муниципальным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</si>
  <si>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</si>
  <si>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2 02 20299 05</t>
  </si>
  <si>
    <t>2 02 20302 05</t>
  </si>
  <si>
    <t>План 2021 год</t>
  </si>
  <si>
    <t>202 25467 05</t>
  </si>
  <si>
    <t>202 25497 05</t>
  </si>
  <si>
    <t>150</t>
  </si>
  <si>
    <t xml:space="preserve">202 25555 05 </t>
  </si>
  <si>
    <t xml:space="preserve">202 25567 05 </t>
  </si>
  <si>
    <t xml:space="preserve">202 27112 05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</si>
  <si>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</si>
  <si>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</si>
  <si>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</si>
  <si>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</si>
  <si>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2 04 00000 05</t>
  </si>
  <si>
    <t>Безвозмездные поступления от негосударственных организаций</t>
  </si>
  <si>
    <t>2 04 05010 05</t>
  </si>
  <si>
    <t>Предоставление негосударственными организациями грантов для получателей средств бюджетов муниципальных районов</t>
  </si>
  <si>
    <t>План 2022 год</t>
  </si>
  <si>
    <t>1 14 06000 00</t>
  </si>
  <si>
    <t>1 14 02000 05</t>
  </si>
  <si>
    <t xml:space="preserve">2 02 20077 05 </t>
  </si>
  <si>
    <t xml:space="preserve">2 02 35176 05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</si>
  <si>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</t>
  </si>
  <si>
    <t xml:space="preserve">2 02 15009 00 </t>
  </si>
  <si>
    <t xml:space="preserve">202 25219 05 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</si>
  <si>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</si>
  <si>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муниципальных районов на создание центров цифрового образования детей</t>
  </si>
  <si>
    <t xml:space="preserve">202 25210 05 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</si>
  <si>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</si>
  <si>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202 25243 05 </t>
  </si>
  <si>
    <t xml:space="preserve">202 25228 05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</si>
  <si>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</si>
  <si>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</si>
  <si>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202 25511 05 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</si>
  <si>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</si>
  <si>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</si>
  <si>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бюджета Грязовецкого муниципального района по видам доходов, формируемые за счет налоговых и неналоговых доходов, а также безвозмездных поступлений на 2021-2023 годы в сравнении с ожидаемым исполнением за 2020 год и отчетным 2019 годом</t>
  </si>
  <si>
    <t>Факт 2019 года</t>
  </si>
  <si>
    <t>Ожидаемое исполнение за 2020 год</t>
  </si>
  <si>
    <t>План 2023 год</t>
  </si>
  <si>
    <t>% исполнения плана 2021г. к 2020г.</t>
  </si>
  <si>
    <t>% исполнения плана 2022г. к 2020г.</t>
  </si>
  <si>
    <t>% исполнения плана 2023г. к 2020г.</t>
  </si>
  <si>
    <t>1 17 00000 00</t>
  </si>
  <si>
    <t>ПРОЧИЕ НЕНАЛОГОВЫЕ ДОХОДЫ</t>
  </si>
  <si>
    <t>2 18 05000 05</t>
  </si>
  <si>
    <t>202 25304 05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</si>
  <si>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</si>
  <si>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2 02 25169 05</t>
  </si>
  <si>
    <t>Субсидии бюджетам на создание (обновление) материально-технической базы для реализации основных и дополнительных программ цифрового и гуманитарного профилей в общеобразовательных  организациях, расположенных в сельской местности и малых городах</t>
  </si>
  <si>
    <t>Субвенции бюджетам муниципальных районов на ежемесячное денежное вознаграждение за классное руководство</t>
  </si>
  <si>
    <t xml:space="preserve">2 02 30021 05 </t>
  </si>
  <si>
    <t>2 02 36900 05</t>
  </si>
  <si>
    <t>Единая субвенция бюджетам муниципальных районов из бюджета субъекта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</si>
  <si>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</si>
  <si>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</si>
  <si>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2 02 45519 05</t>
  </si>
  <si>
    <t>Межбюджетные трансферты, передаваемые бюджетам на поддержку отрасли культуры</t>
  </si>
  <si>
    <t>2 02 40014 05</t>
  </si>
  <si>
    <t>2 02 45550 05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</si>
  <si>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</si>
  <si>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2 04 05099 05</t>
  </si>
  <si>
    <t>Прочие безвозмездные поступления от негосударственных организаций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</si>
  <si>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</si>
  <si>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1 03 02331 01 </t>
  </si>
  <si>
    <t>1 03 02241 01</t>
  </si>
  <si>
    <t xml:space="preserve">1 03 02251 01 </t>
  </si>
  <si>
    <t xml:space="preserve">1 03 02261 01 </t>
  </si>
  <si>
    <t>1 11 05313 05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</si>
  <si>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</si>
  <si>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</si>
  <si>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</t>
  </si>
  <si>
    <t xml:space="preserve">202 25576 05 </t>
  </si>
  <si>
    <t>Субсидии бюджетам муниципальных районов наобеспечение комплексного  развития сельских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</si>
</sst>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0"/>
    <numFmt numFmtId="165" formatCode="000\.0\.00\.00000\.00\.0000\.000"/>
    <numFmt numFmtId="166" formatCode="0.0"/>
    <numFmt numFmtId="167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0" borderId="0" xfId="1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6" fillId="0" borderId="2" xfId="2" applyNumberFormat="1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2" xfId="0" applyFont="1" applyBorder="1" applyAlignment="1">
      <alignment horizontal="left" vertical="top" wrapText="1"/>
    </xf>
    <xf numFmtId="0" fontId="10" fillId="3" borderId="0" xfId="0" applyFont="1" applyFill="1"/>
    <xf numFmtId="0" fontId="0" fillId="0" borderId="0" xfId="0" applyFont="1"/>
    <xf numFmtId="166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0" applyNumberFormat="1" applyFont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>
      <alignment vertical="top" wrapText="1"/>
    </xf>
    <xf numFmtId="166" fontId="13" fillId="0" borderId="2" xfId="0" applyNumberFormat="1" applyFont="1" applyBorder="1" applyAlignment="1">
      <alignment horizontal="center" vertical="center"/>
    </xf>
    <xf numFmtId="166" fontId="12" fillId="4" borderId="2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/>
    <xf numFmtId="166" fontId="3" fillId="0" borderId="1" xfId="1" applyNumberFormat="1" applyFont="1" applyFill="1" applyBorder="1" applyProtection="1">
      <protection hidden="1"/>
    </xf>
    <xf numFmtId="0" fontId="5" fillId="3" borderId="2" xfId="1" applyNumberFormat="1" applyFont="1" applyFill="1" applyBorder="1" applyAlignment="1" applyProtection="1">
      <alignment horizontal="left" wrapText="1"/>
      <protection hidden="1"/>
    </xf>
    <xf numFmtId="0" fontId="5" fillId="3" borderId="2" xfId="1" applyNumberFormat="1" applyFont="1" applyFill="1" applyBorder="1" applyAlignment="1" applyProtection="1">
      <alignment horizontal="center" wrapText="1"/>
      <protection hidden="1"/>
    </xf>
    <xf numFmtId="0" fontId="5" fillId="3" borderId="2" xfId="1" applyNumberFormat="1" applyFont="1" applyFill="1" applyBorder="1" applyAlignment="1" applyProtection="1">
      <alignment horizontal="left" vertical="top" wrapText="1"/>
      <protection hidden="1"/>
    </xf>
    <xf numFmtId="166" fontId="5" fillId="4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3" borderId="2" xfId="1" applyNumberFormat="1" applyFont="1" applyFill="1" applyBorder="1" applyAlignment="1" applyProtection="1">
      <alignment vertical="top" wrapText="1"/>
      <protection hidden="1"/>
    </xf>
    <xf numFmtId="0" fontId="5" fillId="3" borderId="2" xfId="1" applyNumberFormat="1" applyFont="1" applyFill="1" applyBorder="1" applyAlignment="1" applyProtection="1">
      <alignment horizontal="center" vertical="top" wrapText="1"/>
      <protection hidden="1"/>
    </xf>
    <xf numFmtId="0" fontId="5" fillId="3" borderId="2" xfId="1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166" fontId="9" fillId="3" borderId="2" xfId="0" applyNumberFormat="1" applyFont="1" applyFill="1" applyBorder="1" applyAlignment="1">
      <alignment horizontal="center" vertical="center"/>
    </xf>
    <xf numFmtId="166" fontId="12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7" fontId="6" fillId="4" borderId="2" xfId="3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166" fontId="6" fillId="4" borderId="2" xfId="0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 applyProtection="1">
      <alignment horizontal="left" vertical="center" wrapText="1"/>
      <protection hidden="1"/>
    </xf>
    <xf numFmtId="0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zoomScale="87" zoomScaleNormal="87" workbookViewId="0">
      <pane xSplit="4" ySplit="4" topLeftCell="E77" activePane="bottomRight" state="frozen"/>
      <selection pane="topRight" activeCell="E1" sqref="E1"/>
      <selection pane="bottomLeft" activeCell="A5" sqref="A5"/>
      <selection pane="bottomRight" activeCell="F24" sqref="F24"/>
    </sheetView>
  </sheetViews>
  <sheetFormatPr defaultRowHeight="15" x14ac:dyDescent="0.25"/>
  <cols>
    <col min="1" max="1" width="15.140625" customWidth="1"/>
    <col min="2" max="2" width="6.85546875" customWidth="1"/>
    <col min="3" max="3" width="5.85546875" customWidth="1"/>
    <col min="4" max="4" width="56.140625" customWidth="1"/>
    <col min="5" max="5" width="13.7109375" customWidth="1"/>
    <col min="6" max="6" width="19.28515625" customWidth="1"/>
    <col min="7" max="7" width="13.140625" customWidth="1"/>
    <col min="8" max="8" width="12.5703125" customWidth="1"/>
    <col min="9" max="9" width="15.140625" customWidth="1"/>
    <col min="10" max="10" width="12.42578125" customWidth="1"/>
    <col min="11" max="11" width="16.85546875" bestFit="1" customWidth="1"/>
    <col min="12" max="12" width="13.28515625" customWidth="1"/>
  </cols>
  <sheetData>
    <row r="1" spans="1:12" ht="41.25" customHeight="1" x14ac:dyDescent="0.25">
      <c r="A1" s="64" t="s">
        <v>136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8.75" x14ac:dyDescent="0.3">
      <c r="A3" s="3"/>
      <c r="B3" s="3"/>
      <c r="C3" s="3"/>
      <c r="D3" s="3"/>
      <c r="E3" s="34"/>
      <c r="F3" s="4"/>
      <c r="G3" s="4"/>
      <c r="H3" s="4"/>
      <c r="I3" s="4"/>
      <c r="J3" s="4"/>
      <c r="K3" s="4" t="s">
        <v>2</v>
      </c>
      <c r="L3" s="5"/>
    </row>
    <row r="4" spans="1:12" ht="112.5" x14ac:dyDescent="0.25">
      <c r="A4" s="65" t="s">
        <v>0</v>
      </c>
      <c r="B4" s="65"/>
      <c r="C4" s="65"/>
      <c r="D4" s="6" t="s">
        <v>1</v>
      </c>
      <c r="E4" s="6" t="s">
        <v>137</v>
      </c>
      <c r="F4" s="6" t="s">
        <v>138</v>
      </c>
      <c r="G4" s="6" t="s">
        <v>102</v>
      </c>
      <c r="H4" s="6" t="s">
        <v>140</v>
      </c>
      <c r="I4" s="6" t="s">
        <v>117</v>
      </c>
      <c r="J4" s="6" t="s">
        <v>141</v>
      </c>
      <c r="K4" s="6" t="s">
        <v>139</v>
      </c>
      <c r="L4" s="6" t="s">
        <v>142</v>
      </c>
    </row>
    <row r="5" spans="1:12" ht="15.75" x14ac:dyDescent="0.25">
      <c r="A5" s="35" t="s">
        <v>3</v>
      </c>
      <c r="B5" s="36" t="s">
        <v>29</v>
      </c>
      <c r="C5" s="36" t="s">
        <v>30</v>
      </c>
      <c r="D5" s="35" t="s">
        <v>58</v>
      </c>
      <c r="E5" s="26">
        <f>E6+E8+E13+E18+E19+E20+E28+E30+E31+E35+E36</f>
        <v>397911.10000000003</v>
      </c>
      <c r="F5" s="26">
        <f t="shared" ref="F5:G5" si="0">F6+F8+F13+F18+F19+F20+F28+F30+F31+F35+F36</f>
        <v>371608.6</v>
      </c>
      <c r="G5" s="26">
        <f t="shared" si="0"/>
        <v>373330.5</v>
      </c>
      <c r="H5" s="26">
        <f>G5/F5*100</f>
        <v>100.46336387263375</v>
      </c>
      <c r="I5" s="26">
        <f>I6+I8+I13+I18+I19+I20+I28+I30+I31+I35+I36</f>
        <v>391856.5</v>
      </c>
      <c r="J5" s="26">
        <f>I5/F5*100</f>
        <v>105.44871674121643</v>
      </c>
      <c r="K5" s="26">
        <f>K6+K8+K13+K18+K19+K20+K28+K30+K31+K35+K36</f>
        <v>416284.5</v>
      </c>
      <c r="L5" s="26">
        <f>K5/F5*100</f>
        <v>112.02229980683978</v>
      </c>
    </row>
    <row r="6" spans="1:12" ht="15.75" x14ac:dyDescent="0.25">
      <c r="A6" s="35" t="s">
        <v>4</v>
      </c>
      <c r="B6" s="36" t="s">
        <v>29</v>
      </c>
      <c r="C6" s="36" t="s">
        <v>31</v>
      </c>
      <c r="D6" s="37" t="s">
        <v>35</v>
      </c>
      <c r="E6" s="26">
        <f>E7</f>
        <v>315164.2</v>
      </c>
      <c r="F6" s="26">
        <f t="shared" ref="F6:G6" si="1">F7</f>
        <v>302148.5</v>
      </c>
      <c r="G6" s="26">
        <f t="shared" si="1"/>
        <v>303560</v>
      </c>
      <c r="H6" s="26">
        <f>G6/F6*100</f>
        <v>100.46715439593446</v>
      </c>
      <c r="I6" s="26">
        <f>I7</f>
        <v>318164</v>
      </c>
      <c r="J6" s="26">
        <f t="shared" ref="J6:L82" si="2">I6/F6*100</f>
        <v>105.30053930434869</v>
      </c>
      <c r="K6" s="26">
        <f>K7</f>
        <v>340331</v>
      </c>
      <c r="L6" s="26">
        <f t="shared" ref="L6:L82" si="3">K6/F6*100</f>
        <v>112.63699803242446</v>
      </c>
    </row>
    <row r="7" spans="1:12" ht="15.75" x14ac:dyDescent="0.25">
      <c r="A7" s="30" t="s">
        <v>5</v>
      </c>
      <c r="B7" s="11" t="s">
        <v>29</v>
      </c>
      <c r="C7" s="11" t="s">
        <v>31</v>
      </c>
      <c r="D7" s="10" t="s">
        <v>36</v>
      </c>
      <c r="E7" s="27">
        <v>315164.2</v>
      </c>
      <c r="F7" s="27">
        <v>302148.5</v>
      </c>
      <c r="G7" s="27">
        <v>303560</v>
      </c>
      <c r="H7" s="29">
        <f t="shared" ref="H7:H82" si="4">G7/F7*100</f>
        <v>100.46715439593446</v>
      </c>
      <c r="I7" s="28">
        <v>318164</v>
      </c>
      <c r="J7" s="29">
        <f t="shared" si="2"/>
        <v>105.30053930434869</v>
      </c>
      <c r="K7" s="28">
        <v>340331</v>
      </c>
      <c r="L7" s="29">
        <f t="shared" si="3"/>
        <v>112.63699803242446</v>
      </c>
    </row>
    <row r="8" spans="1:12" ht="47.25" x14ac:dyDescent="0.25">
      <c r="A8" s="39" t="s">
        <v>60</v>
      </c>
      <c r="B8" s="40" t="s">
        <v>29</v>
      </c>
      <c r="C8" s="40" t="s">
        <v>30</v>
      </c>
      <c r="D8" s="37" t="s">
        <v>59</v>
      </c>
      <c r="E8" s="26">
        <f>E9+E10+E11+E12</f>
        <v>19131.7</v>
      </c>
      <c r="F8" s="26">
        <f t="shared" ref="F8:G8" si="5">F9+F10+F11+F12</f>
        <v>18231</v>
      </c>
      <c r="G8" s="26">
        <f t="shared" si="5"/>
        <v>18816</v>
      </c>
      <c r="H8" s="26">
        <f t="shared" si="4"/>
        <v>103.20882014151719</v>
      </c>
      <c r="I8" s="26">
        <f>I9+I10+I11+I12</f>
        <v>19465</v>
      </c>
      <c r="J8" s="26">
        <f t="shared" si="2"/>
        <v>106.768690691679</v>
      </c>
      <c r="K8" s="26">
        <f>K9+K10+K11+K12</f>
        <v>20681.000000000004</v>
      </c>
      <c r="L8" s="26">
        <f t="shared" si="3"/>
        <v>113.43864845592672</v>
      </c>
    </row>
    <row r="9" spans="1:12" ht="94.5" x14ac:dyDescent="0.25">
      <c r="A9" s="19" t="s">
        <v>164</v>
      </c>
      <c r="B9" s="11" t="s">
        <v>29</v>
      </c>
      <c r="C9" s="12" t="s">
        <v>31</v>
      </c>
      <c r="D9" s="13" t="s">
        <v>97</v>
      </c>
      <c r="E9" s="50">
        <v>8708.4</v>
      </c>
      <c r="F9" s="50">
        <v>8386.2999999999993</v>
      </c>
      <c r="G9" s="27">
        <v>8883.7000000000007</v>
      </c>
      <c r="H9" s="27">
        <f t="shared" si="4"/>
        <v>105.93110191622053</v>
      </c>
      <c r="I9" s="27">
        <v>9205.9</v>
      </c>
      <c r="J9" s="27">
        <f t="shared" si="2"/>
        <v>109.77308228897131</v>
      </c>
      <c r="K9" s="27">
        <v>9866.2000000000007</v>
      </c>
      <c r="L9" s="27">
        <f t="shared" si="3"/>
        <v>117.64663796906862</v>
      </c>
    </row>
    <row r="10" spans="1:12" ht="110.25" x14ac:dyDescent="0.25">
      <c r="A10" s="19" t="s">
        <v>165</v>
      </c>
      <c r="B10" s="11" t="s">
        <v>29</v>
      </c>
      <c r="C10" s="12" t="s">
        <v>31</v>
      </c>
      <c r="D10" s="13" t="s">
        <v>61</v>
      </c>
      <c r="E10" s="50">
        <v>64</v>
      </c>
      <c r="F10" s="50">
        <v>54.7</v>
      </c>
      <c r="G10" s="27">
        <v>57.9</v>
      </c>
      <c r="H10" s="27">
        <f t="shared" si="4"/>
        <v>105.85009140767822</v>
      </c>
      <c r="I10" s="27">
        <v>59.4</v>
      </c>
      <c r="J10" s="27">
        <f t="shared" si="2"/>
        <v>108.59232175502743</v>
      </c>
      <c r="K10" s="27">
        <v>63.1</v>
      </c>
      <c r="L10" s="27">
        <f t="shared" si="3"/>
        <v>115.35648994515539</v>
      </c>
    </row>
    <row r="11" spans="1:12" ht="94.5" x14ac:dyDescent="0.25">
      <c r="A11" s="19" t="s">
        <v>166</v>
      </c>
      <c r="B11" s="11" t="s">
        <v>29</v>
      </c>
      <c r="C11" s="12" t="s">
        <v>31</v>
      </c>
      <c r="D11" s="13" t="s">
        <v>62</v>
      </c>
      <c r="E11" s="50">
        <v>11634.5</v>
      </c>
      <c r="F11" s="50">
        <v>11285</v>
      </c>
      <c r="G11" s="27">
        <v>11272.1</v>
      </c>
      <c r="H11" s="27">
        <f t="shared" si="4"/>
        <v>99.885688967656179</v>
      </c>
      <c r="I11" s="27">
        <v>11640.5</v>
      </c>
      <c r="J11" s="27">
        <f t="shared" si="2"/>
        <v>103.15019937970757</v>
      </c>
      <c r="K11" s="27">
        <v>12437</v>
      </c>
      <c r="L11" s="27">
        <f t="shared" si="3"/>
        <v>110.20824102791316</v>
      </c>
    </row>
    <row r="12" spans="1:12" ht="94.5" x14ac:dyDescent="0.25">
      <c r="A12" s="19" t="s">
        <v>167</v>
      </c>
      <c r="B12" s="11" t="s">
        <v>29</v>
      </c>
      <c r="C12" s="12" t="s">
        <v>31</v>
      </c>
      <c r="D12" s="13" t="s">
        <v>63</v>
      </c>
      <c r="E12" s="50">
        <v>-1275.2</v>
      </c>
      <c r="F12" s="50">
        <v>-1495</v>
      </c>
      <c r="G12" s="27">
        <v>-1397.7</v>
      </c>
      <c r="H12" s="27">
        <f t="shared" si="4"/>
        <v>93.491638795986617</v>
      </c>
      <c r="I12" s="27">
        <v>-1440.8</v>
      </c>
      <c r="J12" s="27">
        <f t="shared" si="2"/>
        <v>96.374581939799327</v>
      </c>
      <c r="K12" s="27">
        <v>-1685.3</v>
      </c>
      <c r="L12" s="27">
        <f t="shared" si="3"/>
        <v>112.72909698996656</v>
      </c>
    </row>
    <row r="13" spans="1:12" ht="15.75" x14ac:dyDescent="0.25">
      <c r="A13" s="40" t="s">
        <v>6</v>
      </c>
      <c r="B13" s="40" t="s">
        <v>29</v>
      </c>
      <c r="C13" s="40" t="s">
        <v>30</v>
      </c>
      <c r="D13" s="40" t="s">
        <v>37</v>
      </c>
      <c r="E13" s="26">
        <f>E14+E15+E16+E17</f>
        <v>37372.5</v>
      </c>
      <c r="F13" s="26">
        <f t="shared" ref="F13:G13" si="6">F14+F15+F16+F17</f>
        <v>32431.599999999999</v>
      </c>
      <c r="G13" s="26">
        <f t="shared" si="6"/>
        <v>34753.5</v>
      </c>
      <c r="H13" s="26">
        <f t="shared" si="4"/>
        <v>107.15937542396922</v>
      </c>
      <c r="I13" s="26">
        <f>I14+I15+I16+I17</f>
        <v>38306.5</v>
      </c>
      <c r="J13" s="26">
        <f t="shared" si="2"/>
        <v>118.11473994499192</v>
      </c>
      <c r="K13" s="26">
        <f>K14+K15+K16+K17</f>
        <v>39502.5</v>
      </c>
      <c r="L13" s="26">
        <f t="shared" si="3"/>
        <v>121.80250126419911</v>
      </c>
    </row>
    <row r="14" spans="1:12" ht="31.5" x14ac:dyDescent="0.25">
      <c r="A14" s="18" t="s">
        <v>7</v>
      </c>
      <c r="B14" s="9" t="s">
        <v>29</v>
      </c>
      <c r="C14" s="9" t="s">
        <v>31</v>
      </c>
      <c r="D14" s="13" t="s">
        <v>64</v>
      </c>
      <c r="E14" s="27">
        <v>18131.400000000001</v>
      </c>
      <c r="F14" s="27">
        <v>17561</v>
      </c>
      <c r="G14" s="27">
        <v>30637.5</v>
      </c>
      <c r="H14" s="29">
        <f t="shared" si="4"/>
        <v>174.46329935652867</v>
      </c>
      <c r="I14" s="28">
        <v>37935.5</v>
      </c>
      <c r="J14" s="29">
        <f t="shared" si="2"/>
        <v>216.02129719264278</v>
      </c>
      <c r="K14" s="28">
        <v>39104.5</v>
      </c>
      <c r="L14" s="29">
        <f t="shared" si="3"/>
        <v>222.67809350264793</v>
      </c>
    </row>
    <row r="15" spans="1:12" ht="31.5" x14ac:dyDescent="0.25">
      <c r="A15" s="18" t="s">
        <v>8</v>
      </c>
      <c r="B15" s="9" t="s">
        <v>29</v>
      </c>
      <c r="C15" s="9" t="s">
        <v>31</v>
      </c>
      <c r="D15" s="10" t="s">
        <v>38</v>
      </c>
      <c r="E15" s="27">
        <v>18942.2</v>
      </c>
      <c r="F15" s="27">
        <v>14615.6</v>
      </c>
      <c r="G15" s="27">
        <v>3780</v>
      </c>
      <c r="H15" s="29">
        <f t="shared" si="4"/>
        <v>25.862776759079338</v>
      </c>
      <c r="I15" s="28">
        <v>0</v>
      </c>
      <c r="J15" s="29">
        <f t="shared" si="2"/>
        <v>0</v>
      </c>
      <c r="K15" s="28">
        <v>0</v>
      </c>
      <c r="L15" s="29">
        <f t="shared" si="3"/>
        <v>0</v>
      </c>
    </row>
    <row r="16" spans="1:12" ht="15.75" x14ac:dyDescent="0.25">
      <c r="A16" s="18" t="s">
        <v>9</v>
      </c>
      <c r="B16" s="9" t="s">
        <v>29</v>
      </c>
      <c r="C16" s="9" t="s">
        <v>31</v>
      </c>
      <c r="D16" s="10" t="s">
        <v>39</v>
      </c>
      <c r="E16" s="27">
        <v>6.2</v>
      </c>
      <c r="F16" s="27">
        <v>0</v>
      </c>
      <c r="G16" s="27">
        <v>25</v>
      </c>
      <c r="H16" s="29">
        <v>0</v>
      </c>
      <c r="I16" s="28">
        <v>35</v>
      </c>
      <c r="J16" s="29">
        <v>0</v>
      </c>
      <c r="K16" s="28">
        <v>35</v>
      </c>
      <c r="L16" s="29">
        <v>0</v>
      </c>
    </row>
    <row r="17" spans="1:12" ht="31.5" x14ac:dyDescent="0.25">
      <c r="A17" s="18" t="s">
        <v>10</v>
      </c>
      <c r="B17" s="9" t="s">
        <v>29</v>
      </c>
      <c r="C17" s="9" t="s">
        <v>31</v>
      </c>
      <c r="D17" s="10" t="s">
        <v>40</v>
      </c>
      <c r="E17" s="27">
        <v>292.7</v>
      </c>
      <c r="F17" s="27">
        <v>255</v>
      </c>
      <c r="G17" s="27">
        <v>311</v>
      </c>
      <c r="H17" s="29">
        <f t="shared" si="4"/>
        <v>121.9607843137255</v>
      </c>
      <c r="I17" s="28">
        <v>336</v>
      </c>
      <c r="J17" s="29">
        <f t="shared" si="2"/>
        <v>131.76470588235293</v>
      </c>
      <c r="K17" s="28">
        <v>363</v>
      </c>
      <c r="L17" s="29">
        <f t="shared" si="3"/>
        <v>142.35294117647058</v>
      </c>
    </row>
    <row r="18" spans="1:12" ht="24" customHeight="1" x14ac:dyDescent="0.25">
      <c r="A18" s="37" t="s">
        <v>11</v>
      </c>
      <c r="B18" s="40" t="s">
        <v>29</v>
      </c>
      <c r="C18" s="40" t="s">
        <v>31</v>
      </c>
      <c r="D18" s="37" t="s">
        <v>41</v>
      </c>
      <c r="E18" s="26">
        <v>4443.8999999999996</v>
      </c>
      <c r="F18" s="26">
        <v>4198</v>
      </c>
      <c r="G18" s="26">
        <v>4802</v>
      </c>
      <c r="H18" s="26">
        <f t="shared" si="4"/>
        <v>114.38780371605526</v>
      </c>
      <c r="I18" s="26">
        <v>4802</v>
      </c>
      <c r="J18" s="26">
        <f t="shared" si="2"/>
        <v>114.38780371605526</v>
      </c>
      <c r="K18" s="26">
        <v>4802</v>
      </c>
      <c r="L18" s="26">
        <f t="shared" si="3"/>
        <v>114.38780371605526</v>
      </c>
    </row>
    <row r="19" spans="1:12" ht="50.25" customHeight="1" x14ac:dyDescent="0.25">
      <c r="A19" s="37" t="s">
        <v>12</v>
      </c>
      <c r="B19" s="40" t="s">
        <v>29</v>
      </c>
      <c r="C19" s="40" t="s">
        <v>31</v>
      </c>
      <c r="D19" s="37" t="s">
        <v>65</v>
      </c>
      <c r="E19" s="26">
        <v>0.3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ht="47.25" x14ac:dyDescent="0.25">
      <c r="A20" s="37" t="s">
        <v>13</v>
      </c>
      <c r="B20" s="40" t="s">
        <v>29</v>
      </c>
      <c r="C20" s="40" t="s">
        <v>30</v>
      </c>
      <c r="D20" s="37" t="s">
        <v>42</v>
      </c>
      <c r="E20" s="26">
        <f>E21+E22+E23+E24+E25+E26+E27</f>
        <v>10103.300000000001</v>
      </c>
      <c r="F20" s="26">
        <f>F21+F22+F23+F24+F25+F26+F27</f>
        <v>7482.6</v>
      </c>
      <c r="G20" s="26">
        <f>G21+G22+G23+G24+G25+G26+G27</f>
        <v>7431</v>
      </c>
      <c r="H20" s="26">
        <f t="shared" si="4"/>
        <v>99.310400128297644</v>
      </c>
      <c r="I20" s="26">
        <f>I21+I22+I23+I24+I25+I26+I27</f>
        <v>7431</v>
      </c>
      <c r="J20" s="26">
        <f t="shared" si="2"/>
        <v>99.310400128297644</v>
      </c>
      <c r="K20" s="26">
        <f>K21+K22+K23+K24+K25+K26+K27</f>
        <v>7431</v>
      </c>
      <c r="L20" s="26">
        <f t="shared" si="3"/>
        <v>99.310400128297644</v>
      </c>
    </row>
    <row r="21" spans="1:12" ht="47.25" x14ac:dyDescent="0.25">
      <c r="A21" s="18" t="s">
        <v>14</v>
      </c>
      <c r="B21" s="9" t="s">
        <v>29</v>
      </c>
      <c r="C21" s="9" t="s">
        <v>32</v>
      </c>
      <c r="D21" s="10" t="s">
        <v>43</v>
      </c>
      <c r="E21" s="27">
        <v>52.1</v>
      </c>
      <c r="F21" s="27">
        <v>53</v>
      </c>
      <c r="G21" s="27">
        <v>50</v>
      </c>
      <c r="H21" s="29">
        <f t="shared" si="4"/>
        <v>94.339622641509436</v>
      </c>
      <c r="I21" s="27">
        <v>50</v>
      </c>
      <c r="J21" s="29">
        <f t="shared" si="2"/>
        <v>94.339622641509436</v>
      </c>
      <c r="K21" s="27">
        <v>50</v>
      </c>
      <c r="L21" s="29">
        <f t="shared" si="3"/>
        <v>94.339622641509436</v>
      </c>
    </row>
    <row r="22" spans="1:12" ht="63" x14ac:dyDescent="0.25">
      <c r="A22" s="18" t="s">
        <v>15</v>
      </c>
      <c r="B22" s="9" t="s">
        <v>29</v>
      </c>
      <c r="C22" s="9" t="s">
        <v>32</v>
      </c>
      <c r="D22" s="10" t="s">
        <v>44</v>
      </c>
      <c r="E22" s="27">
        <v>5885.7</v>
      </c>
      <c r="F22" s="27">
        <v>4011</v>
      </c>
      <c r="G22" s="27">
        <v>3839</v>
      </c>
      <c r="H22" s="29">
        <f t="shared" si="4"/>
        <v>95.711792570431314</v>
      </c>
      <c r="I22" s="27">
        <v>3839</v>
      </c>
      <c r="J22" s="29">
        <f t="shared" si="2"/>
        <v>95.711792570431314</v>
      </c>
      <c r="K22" s="27">
        <v>3839</v>
      </c>
      <c r="L22" s="29">
        <f t="shared" si="3"/>
        <v>95.711792570431314</v>
      </c>
    </row>
    <row r="23" spans="1:12" ht="63" x14ac:dyDescent="0.25">
      <c r="A23" s="18" t="s">
        <v>16</v>
      </c>
      <c r="B23" s="9" t="s">
        <v>29</v>
      </c>
      <c r="C23" s="9" t="s">
        <v>32</v>
      </c>
      <c r="D23" s="10" t="s">
        <v>45</v>
      </c>
      <c r="E23" s="27">
        <v>634.6</v>
      </c>
      <c r="F23" s="27">
        <v>483.4</v>
      </c>
      <c r="G23" s="27">
        <v>298</v>
      </c>
      <c r="H23" s="29">
        <f t="shared" si="4"/>
        <v>61.646669424906911</v>
      </c>
      <c r="I23" s="27">
        <v>298</v>
      </c>
      <c r="J23" s="29">
        <f t="shared" si="2"/>
        <v>61.646669424906911</v>
      </c>
      <c r="K23" s="27">
        <v>298</v>
      </c>
      <c r="L23" s="29">
        <f t="shared" si="3"/>
        <v>61.646669424906911</v>
      </c>
    </row>
    <row r="24" spans="1:12" ht="47.25" x14ac:dyDescent="0.25">
      <c r="A24" s="18" t="s">
        <v>17</v>
      </c>
      <c r="B24" s="9" t="s">
        <v>29</v>
      </c>
      <c r="C24" s="9">
        <v>120</v>
      </c>
      <c r="D24" s="10" t="s">
        <v>46</v>
      </c>
      <c r="E24" s="27">
        <v>993</v>
      </c>
      <c r="F24" s="27">
        <v>528.6</v>
      </c>
      <c r="G24" s="27">
        <v>838</v>
      </c>
      <c r="H24" s="29">
        <f t="shared" si="4"/>
        <v>158.53197124479757</v>
      </c>
      <c r="I24" s="27">
        <v>838</v>
      </c>
      <c r="J24" s="29">
        <f t="shared" si="2"/>
        <v>158.53197124479757</v>
      </c>
      <c r="K24" s="27">
        <v>838</v>
      </c>
      <c r="L24" s="29">
        <f t="shared" si="3"/>
        <v>158.53197124479757</v>
      </c>
    </row>
    <row r="25" spans="1:12" ht="64.5" customHeight="1" x14ac:dyDescent="0.25">
      <c r="A25" s="21" t="s">
        <v>168</v>
      </c>
      <c r="B25" s="17" t="s">
        <v>29</v>
      </c>
      <c r="C25" s="17">
        <v>120</v>
      </c>
      <c r="D25" s="62" t="s">
        <v>169</v>
      </c>
      <c r="E25" s="28">
        <v>0.1</v>
      </c>
      <c r="F25" s="28">
        <v>1.6</v>
      </c>
      <c r="G25" s="28">
        <v>1</v>
      </c>
      <c r="H25" s="29">
        <f t="shared" si="4"/>
        <v>62.5</v>
      </c>
      <c r="I25" s="28">
        <v>1</v>
      </c>
      <c r="J25" s="29">
        <f t="shared" si="2"/>
        <v>62.5</v>
      </c>
      <c r="K25" s="28">
        <v>1</v>
      </c>
      <c r="L25" s="29">
        <f t="shared" si="3"/>
        <v>62.5</v>
      </c>
    </row>
    <row r="26" spans="1:12" ht="47.25" x14ac:dyDescent="0.25">
      <c r="A26" s="18" t="s">
        <v>18</v>
      </c>
      <c r="B26" s="9" t="s">
        <v>29</v>
      </c>
      <c r="C26" s="9">
        <v>120</v>
      </c>
      <c r="D26" s="14" t="s">
        <v>47</v>
      </c>
      <c r="E26" s="27">
        <v>15</v>
      </c>
      <c r="F26" s="27">
        <v>0</v>
      </c>
      <c r="G26" s="27">
        <v>0</v>
      </c>
      <c r="H26" s="29">
        <v>0</v>
      </c>
      <c r="I26" s="27">
        <v>0</v>
      </c>
      <c r="J26" s="29">
        <v>0</v>
      </c>
      <c r="K26" s="27">
        <v>0</v>
      </c>
      <c r="L26" s="29">
        <v>0</v>
      </c>
    </row>
    <row r="27" spans="1:12" ht="47.25" x14ac:dyDescent="0.25">
      <c r="A27" s="18" t="s">
        <v>19</v>
      </c>
      <c r="B27" s="9" t="s">
        <v>29</v>
      </c>
      <c r="C27" s="9">
        <v>120</v>
      </c>
      <c r="D27" s="10" t="s">
        <v>48</v>
      </c>
      <c r="E27" s="27">
        <v>2522.8000000000002</v>
      </c>
      <c r="F27" s="27">
        <v>2405</v>
      </c>
      <c r="G27" s="27">
        <v>2405</v>
      </c>
      <c r="H27" s="29">
        <f t="shared" si="4"/>
        <v>100</v>
      </c>
      <c r="I27" s="27">
        <v>2405</v>
      </c>
      <c r="J27" s="29">
        <f t="shared" si="2"/>
        <v>100</v>
      </c>
      <c r="K27" s="27">
        <v>2405</v>
      </c>
      <c r="L27" s="29">
        <f t="shared" si="3"/>
        <v>100</v>
      </c>
    </row>
    <row r="28" spans="1:12" ht="31.5" x14ac:dyDescent="0.25">
      <c r="A28" s="37" t="s">
        <v>20</v>
      </c>
      <c r="B28" s="40" t="s">
        <v>29</v>
      </c>
      <c r="C28" s="40" t="s">
        <v>30</v>
      </c>
      <c r="D28" s="37" t="s">
        <v>49</v>
      </c>
      <c r="E28" s="26">
        <f>E29</f>
        <v>1558.1</v>
      </c>
      <c r="F28" s="26">
        <f t="shared" ref="F28:G28" si="7">F29</f>
        <v>1916</v>
      </c>
      <c r="G28" s="26">
        <f t="shared" si="7"/>
        <v>1444</v>
      </c>
      <c r="H28" s="26">
        <f t="shared" si="4"/>
        <v>75.365344467640909</v>
      </c>
      <c r="I28" s="26">
        <f>I29</f>
        <v>1559</v>
      </c>
      <c r="J28" s="26">
        <f t="shared" si="2"/>
        <v>81.367432150313164</v>
      </c>
      <c r="K28" s="26">
        <f>K29</f>
        <v>1684</v>
      </c>
      <c r="L28" s="26">
        <f t="shared" si="3"/>
        <v>87.891440501043832</v>
      </c>
    </row>
    <row r="29" spans="1:12" ht="31.5" x14ac:dyDescent="0.25">
      <c r="A29" s="18" t="s">
        <v>21</v>
      </c>
      <c r="B29" s="9" t="s">
        <v>29</v>
      </c>
      <c r="C29" s="9">
        <v>120</v>
      </c>
      <c r="D29" s="7" t="s">
        <v>50</v>
      </c>
      <c r="E29" s="27">
        <v>1558.1</v>
      </c>
      <c r="F29" s="27">
        <v>1916</v>
      </c>
      <c r="G29" s="28">
        <v>1444</v>
      </c>
      <c r="H29" s="29">
        <f t="shared" si="4"/>
        <v>75.365344467640909</v>
      </c>
      <c r="I29" s="28">
        <v>1559</v>
      </c>
      <c r="J29" s="29">
        <f t="shared" si="2"/>
        <v>81.367432150313164</v>
      </c>
      <c r="K29" s="28">
        <v>1684</v>
      </c>
      <c r="L29" s="29">
        <f t="shared" si="3"/>
        <v>87.891440501043832</v>
      </c>
    </row>
    <row r="30" spans="1:12" ht="47.25" x14ac:dyDescent="0.25">
      <c r="A30" s="37" t="s">
        <v>22</v>
      </c>
      <c r="B30" s="40" t="s">
        <v>29</v>
      </c>
      <c r="C30" s="40" t="s">
        <v>33</v>
      </c>
      <c r="D30" s="37" t="s">
        <v>66</v>
      </c>
      <c r="E30" s="26">
        <v>20.9</v>
      </c>
      <c r="F30" s="26">
        <v>51.6</v>
      </c>
      <c r="G30" s="26">
        <v>0</v>
      </c>
      <c r="H30" s="26">
        <f t="shared" si="4"/>
        <v>0</v>
      </c>
      <c r="I30" s="26">
        <v>0</v>
      </c>
      <c r="J30" s="26">
        <f t="shared" si="2"/>
        <v>0</v>
      </c>
      <c r="K30" s="26">
        <v>0</v>
      </c>
      <c r="L30" s="26">
        <f t="shared" si="3"/>
        <v>0</v>
      </c>
    </row>
    <row r="31" spans="1:12" ht="31.5" x14ac:dyDescent="0.25">
      <c r="A31" s="37" t="s">
        <v>23</v>
      </c>
      <c r="B31" s="40" t="s">
        <v>29</v>
      </c>
      <c r="C31" s="40" t="s">
        <v>30</v>
      </c>
      <c r="D31" s="37" t="s">
        <v>51</v>
      </c>
      <c r="E31" s="26">
        <f>E32+E33+E34</f>
        <v>3018.5</v>
      </c>
      <c r="F31" s="26">
        <f t="shared" ref="F31" si="8">F32+F33</f>
        <v>2335.4</v>
      </c>
      <c r="G31" s="26">
        <f>G32+G33+G34</f>
        <v>1208</v>
      </c>
      <c r="H31" s="26">
        <f t="shared" si="4"/>
        <v>51.72561445576774</v>
      </c>
      <c r="I31" s="26">
        <f>I32+I33+I34</f>
        <v>1208</v>
      </c>
      <c r="J31" s="26">
        <f t="shared" si="2"/>
        <v>51.72561445576774</v>
      </c>
      <c r="K31" s="26">
        <f>K32+K33+K34</f>
        <v>1208</v>
      </c>
      <c r="L31" s="26">
        <f t="shared" si="3"/>
        <v>51.72561445576774</v>
      </c>
    </row>
    <row r="32" spans="1:12" ht="47.25" x14ac:dyDescent="0.25">
      <c r="A32" s="18" t="s">
        <v>119</v>
      </c>
      <c r="B32" s="9" t="s">
        <v>29</v>
      </c>
      <c r="C32" s="9">
        <v>410</v>
      </c>
      <c r="D32" s="10" t="s">
        <v>52</v>
      </c>
      <c r="E32" s="27">
        <v>1854.4</v>
      </c>
      <c r="F32" s="27">
        <v>414.3</v>
      </c>
      <c r="G32" s="27">
        <v>223</v>
      </c>
      <c r="H32" s="29">
        <f t="shared" si="4"/>
        <v>53.825730147236307</v>
      </c>
      <c r="I32" s="27">
        <v>223</v>
      </c>
      <c r="J32" s="29">
        <f t="shared" si="2"/>
        <v>53.825730147236307</v>
      </c>
      <c r="K32" s="27">
        <v>223</v>
      </c>
      <c r="L32" s="29">
        <f t="shared" si="3"/>
        <v>53.825730147236307</v>
      </c>
    </row>
    <row r="33" spans="1:12" ht="63" x14ac:dyDescent="0.25">
      <c r="A33" s="18" t="s">
        <v>118</v>
      </c>
      <c r="B33" s="9" t="s">
        <v>29</v>
      </c>
      <c r="C33" s="15" t="s">
        <v>34</v>
      </c>
      <c r="D33" s="10" t="s">
        <v>53</v>
      </c>
      <c r="E33" s="27">
        <v>1093.5</v>
      </c>
      <c r="F33" s="27">
        <v>1921.1</v>
      </c>
      <c r="G33" s="27">
        <v>956</v>
      </c>
      <c r="H33" s="29">
        <f t="shared" si="4"/>
        <v>49.763156524907608</v>
      </c>
      <c r="I33" s="27">
        <v>956</v>
      </c>
      <c r="J33" s="29">
        <f t="shared" si="2"/>
        <v>49.763156524907608</v>
      </c>
      <c r="K33" s="27">
        <v>956</v>
      </c>
      <c r="L33" s="29">
        <f t="shared" si="3"/>
        <v>49.763156524907608</v>
      </c>
    </row>
    <row r="34" spans="1:12" ht="94.5" x14ac:dyDescent="0.25">
      <c r="A34" s="18" t="s">
        <v>171</v>
      </c>
      <c r="B34" s="9" t="s">
        <v>29</v>
      </c>
      <c r="C34" s="15" t="s">
        <v>34</v>
      </c>
      <c r="D34" s="10" t="s">
        <v>170</v>
      </c>
      <c r="E34" s="27">
        <v>70.599999999999994</v>
      </c>
      <c r="F34" s="27">
        <v>39.299999999999997</v>
      </c>
      <c r="G34" s="27">
        <v>29</v>
      </c>
      <c r="H34" s="29">
        <f t="shared" si="4"/>
        <v>73.791348600508911</v>
      </c>
      <c r="I34" s="27">
        <v>29</v>
      </c>
      <c r="J34" s="29">
        <f t="shared" si="2"/>
        <v>73.791348600508911</v>
      </c>
      <c r="K34" s="27">
        <v>29</v>
      </c>
      <c r="L34" s="29">
        <f t="shared" si="3"/>
        <v>73.791348600508911</v>
      </c>
    </row>
    <row r="35" spans="1:12" ht="15.75" x14ac:dyDescent="0.25">
      <c r="A35" s="37" t="s">
        <v>24</v>
      </c>
      <c r="B35" s="40" t="s">
        <v>29</v>
      </c>
      <c r="C35" s="40" t="s">
        <v>30</v>
      </c>
      <c r="D35" s="37" t="s">
        <v>54</v>
      </c>
      <c r="E35" s="26">
        <v>7097.3</v>
      </c>
      <c r="F35" s="26">
        <v>2813.9</v>
      </c>
      <c r="G35" s="26">
        <v>1316</v>
      </c>
      <c r="H35" s="26">
        <f t="shared" si="4"/>
        <v>46.767831124062688</v>
      </c>
      <c r="I35" s="26">
        <v>921</v>
      </c>
      <c r="J35" s="26">
        <f t="shared" si="2"/>
        <v>32.730374213724723</v>
      </c>
      <c r="K35" s="26">
        <v>645</v>
      </c>
      <c r="L35" s="26">
        <f t="shared" si="3"/>
        <v>22.921923309286043</v>
      </c>
    </row>
    <row r="36" spans="1:12" ht="15.75" x14ac:dyDescent="0.25">
      <c r="A36" s="37" t="s">
        <v>143</v>
      </c>
      <c r="B36" s="40" t="s">
        <v>29</v>
      </c>
      <c r="C36" s="40" t="s">
        <v>30</v>
      </c>
      <c r="D36" s="37" t="s">
        <v>144</v>
      </c>
      <c r="E36" s="26">
        <v>0.4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</row>
    <row r="37" spans="1:12" ht="26.25" customHeight="1" x14ac:dyDescent="0.25">
      <c r="A37" s="57" t="s">
        <v>79</v>
      </c>
      <c r="B37" s="58" t="s">
        <v>29</v>
      </c>
      <c r="C37" s="58" t="s">
        <v>30</v>
      </c>
      <c r="D37" s="57" t="s">
        <v>55</v>
      </c>
      <c r="E37" s="26">
        <f>E38+E75+E78+E80+E81</f>
        <v>542697.1</v>
      </c>
      <c r="F37" s="26">
        <f t="shared" ref="F37:G37" si="9">F38+F75+F78+F80+F81</f>
        <v>803480.9</v>
      </c>
      <c r="G37" s="26">
        <f t="shared" si="9"/>
        <v>566656.1</v>
      </c>
      <c r="H37" s="26">
        <f t="shared" si="4"/>
        <v>70.525148762092542</v>
      </c>
      <c r="I37" s="26">
        <f>I38+I75+I78+I80+I81</f>
        <v>732783.70000000007</v>
      </c>
      <c r="J37" s="26">
        <f t="shared" si="2"/>
        <v>91.201134961640037</v>
      </c>
      <c r="K37" s="26">
        <f>K38+K75+K78+K80+K81</f>
        <v>510136.6</v>
      </c>
      <c r="L37" s="26">
        <f t="shared" si="3"/>
        <v>63.490818512300663</v>
      </c>
    </row>
    <row r="38" spans="1:12" ht="58.5" customHeight="1" x14ac:dyDescent="0.25">
      <c r="A38" s="37" t="s">
        <v>70</v>
      </c>
      <c r="B38" s="40" t="s">
        <v>29</v>
      </c>
      <c r="C38" s="40" t="s">
        <v>30</v>
      </c>
      <c r="D38" s="37" t="s">
        <v>67</v>
      </c>
      <c r="E38" s="26">
        <f t="shared" ref="E38" si="10">E39+E43+E63+E70</f>
        <v>540811.39999999991</v>
      </c>
      <c r="F38" s="26">
        <f t="shared" ref="F38" si="11">F39+F43+F63+F70</f>
        <v>803467.8</v>
      </c>
      <c r="G38" s="26">
        <f t="shared" ref="G38" si="12">G39+G43+G63+G70</f>
        <v>566656.1</v>
      </c>
      <c r="H38" s="26">
        <f t="shared" si="4"/>
        <v>70.526298627026478</v>
      </c>
      <c r="I38" s="26">
        <f t="shared" ref="I38" si="13">I39+I43+I63+I70</f>
        <v>732783.70000000007</v>
      </c>
      <c r="J38" s="26">
        <f t="shared" si="2"/>
        <v>91.202621934569123</v>
      </c>
      <c r="K38" s="26">
        <f t="shared" ref="K38" si="14">K39+K43+K63+K70</f>
        <v>510136.6</v>
      </c>
      <c r="L38" s="26">
        <f t="shared" si="3"/>
        <v>63.491853687229273</v>
      </c>
    </row>
    <row r="39" spans="1:12" ht="31.5" x14ac:dyDescent="0.25">
      <c r="A39" s="37" t="s">
        <v>69</v>
      </c>
      <c r="B39" s="40" t="s">
        <v>29</v>
      </c>
      <c r="C39" s="40" t="s">
        <v>30</v>
      </c>
      <c r="D39" s="37" t="s">
        <v>68</v>
      </c>
      <c r="E39" s="26">
        <f>E41+E42</f>
        <v>50483.7</v>
      </c>
      <c r="F39" s="26">
        <f t="shared" ref="F39:G39" si="15">F41+F42</f>
        <v>106207.6</v>
      </c>
      <c r="G39" s="26">
        <f t="shared" si="15"/>
        <v>92955</v>
      </c>
      <c r="H39" s="26">
        <f t="shared" si="4"/>
        <v>87.521985243993839</v>
      </c>
      <c r="I39" s="26">
        <f>I41+I42</f>
        <v>79598.7</v>
      </c>
      <c r="J39" s="26">
        <f t="shared" si="2"/>
        <v>74.94633152429769</v>
      </c>
      <c r="K39" s="26">
        <f>K41+K42</f>
        <v>67165.5</v>
      </c>
      <c r="L39" s="26">
        <f t="shared" si="3"/>
        <v>63.239824645317277</v>
      </c>
    </row>
    <row r="40" spans="1:12" ht="44.25" hidden="1" customHeight="1" x14ac:dyDescent="0.25">
      <c r="A40" s="18" t="s">
        <v>80</v>
      </c>
      <c r="B40" s="9" t="s">
        <v>29</v>
      </c>
      <c r="C40" s="9" t="s">
        <v>105</v>
      </c>
      <c r="D40" s="16" t="s">
        <v>78</v>
      </c>
      <c r="E40" s="48">
        <v>0</v>
      </c>
      <c r="F40" s="49">
        <v>0</v>
      </c>
      <c r="G40" s="27">
        <v>0</v>
      </c>
      <c r="H40" s="29"/>
      <c r="I40" s="28">
        <v>0</v>
      </c>
      <c r="J40" s="29"/>
      <c r="K40" s="28">
        <v>0</v>
      </c>
      <c r="L40" s="29"/>
    </row>
    <row r="41" spans="1:12" ht="47.25" x14ac:dyDescent="0.25">
      <c r="A41" s="18" t="s">
        <v>81</v>
      </c>
      <c r="B41" s="9" t="s">
        <v>29</v>
      </c>
      <c r="C41" s="9" t="s">
        <v>105</v>
      </c>
      <c r="D41" s="51" t="s">
        <v>77</v>
      </c>
      <c r="E41" s="49">
        <v>50483.7</v>
      </c>
      <c r="F41" s="50">
        <f>24202.2+16220+1600</f>
        <v>42022.2</v>
      </c>
      <c r="G41" s="27">
        <v>28767.9</v>
      </c>
      <c r="H41" s="29">
        <f t="shared" si="4"/>
        <v>68.458814626554542</v>
      </c>
      <c r="I41" s="28">
        <v>15411.6</v>
      </c>
      <c r="J41" s="29">
        <f t="shared" si="2"/>
        <v>36.674900409783405</v>
      </c>
      <c r="K41" s="28">
        <v>2978.4</v>
      </c>
      <c r="L41" s="29">
        <f t="shared" si="3"/>
        <v>7.0876822251095861</v>
      </c>
    </row>
    <row r="42" spans="1:12" ht="63" x14ac:dyDescent="0.25">
      <c r="A42" s="18" t="s">
        <v>123</v>
      </c>
      <c r="B42" s="9" t="s">
        <v>29</v>
      </c>
      <c r="C42" s="9" t="s">
        <v>105</v>
      </c>
      <c r="D42" s="51" t="s">
        <v>125</v>
      </c>
      <c r="E42" s="49">
        <v>0</v>
      </c>
      <c r="F42" s="50">
        <f>44388.5+19796.9</f>
        <v>64185.4</v>
      </c>
      <c r="G42" s="27">
        <v>64187.1</v>
      </c>
      <c r="H42" s="29">
        <f t="shared" si="4"/>
        <v>100.00264857740233</v>
      </c>
      <c r="I42" s="28">
        <v>64187.1</v>
      </c>
      <c r="J42" s="29">
        <f t="shared" si="2"/>
        <v>100.00264857740233</v>
      </c>
      <c r="K42" s="28">
        <v>64187.1</v>
      </c>
      <c r="L42" s="29">
        <f t="shared" si="3"/>
        <v>100.00264857740233</v>
      </c>
    </row>
    <row r="43" spans="1:12" ht="31.5" x14ac:dyDescent="0.25">
      <c r="A43" s="37" t="s">
        <v>25</v>
      </c>
      <c r="B43" s="40" t="s">
        <v>29</v>
      </c>
      <c r="C43" s="40" t="s">
        <v>30</v>
      </c>
      <c r="D43" s="37" t="s">
        <v>71</v>
      </c>
      <c r="E43" s="26">
        <f>E44+E45+E46+E47+E48+E49+E50+E51+E52+E53+E54+E55+E56+E57+E58+E59+E61+E62</f>
        <v>141914.6</v>
      </c>
      <c r="F43" s="26">
        <f t="shared" ref="F43:G43" si="16">F44+F45+F46+F47+F48+F49+F50+F51+F52+F53+F54+F55+F56+F57+F58+F59+F61+F62</f>
        <v>306783.40000000002</v>
      </c>
      <c r="G43" s="26">
        <f t="shared" si="16"/>
        <v>88690.1</v>
      </c>
      <c r="H43" s="26">
        <f t="shared" si="4"/>
        <v>28.909680249974411</v>
      </c>
      <c r="I43" s="26">
        <f>I44+I45+I46+I47+I48+I49+I50+I51+I52+I53+I54+I55+I56+I57+I58+I59+I60+I61+I62</f>
        <v>280325.7</v>
      </c>
      <c r="J43" s="26">
        <f t="shared" si="2"/>
        <v>91.375771961585926</v>
      </c>
      <c r="K43" s="26">
        <f>K44+K45+K46+K47+K48+K49+K50+K51+K52+K53+K54+K55+K56+K57+K58+K59+K60+K61+K62</f>
        <v>69626.2</v>
      </c>
      <c r="L43" s="26">
        <f t="shared" si="3"/>
        <v>22.695556539239085</v>
      </c>
    </row>
    <row r="44" spans="1:12" ht="47.25" x14ac:dyDescent="0.25">
      <c r="A44" s="20" t="s">
        <v>120</v>
      </c>
      <c r="B44" s="9" t="s">
        <v>29</v>
      </c>
      <c r="C44" s="9" t="s">
        <v>105</v>
      </c>
      <c r="D44" s="51" t="s">
        <v>155</v>
      </c>
      <c r="E44" s="49">
        <v>2182.5</v>
      </c>
      <c r="F44" s="50">
        <v>30321.9</v>
      </c>
      <c r="G44" s="27">
        <v>0</v>
      </c>
      <c r="H44" s="27">
        <v>0</v>
      </c>
      <c r="I44" s="27">
        <v>0</v>
      </c>
      <c r="J44" s="29">
        <f t="shared" si="2"/>
        <v>0</v>
      </c>
      <c r="K44" s="27">
        <v>0</v>
      </c>
      <c r="L44" s="29">
        <f t="shared" si="3"/>
        <v>0</v>
      </c>
    </row>
    <row r="45" spans="1:12" ht="94.5" x14ac:dyDescent="0.25">
      <c r="A45" s="59" t="s">
        <v>148</v>
      </c>
      <c r="B45" s="17" t="s">
        <v>29</v>
      </c>
      <c r="C45" s="17" t="s">
        <v>105</v>
      </c>
      <c r="D45" s="60" t="s">
        <v>149</v>
      </c>
      <c r="E45" s="49">
        <v>0</v>
      </c>
      <c r="F45" s="52">
        <v>3351</v>
      </c>
      <c r="G45" s="28">
        <v>4507.8</v>
      </c>
      <c r="H45" s="29">
        <f t="shared" si="4"/>
        <v>134.52103849597137</v>
      </c>
      <c r="I45" s="27">
        <v>1125.5999999999999</v>
      </c>
      <c r="J45" s="29">
        <f t="shared" si="2"/>
        <v>33.589973142345563</v>
      </c>
      <c r="K45" s="27">
        <v>0</v>
      </c>
      <c r="L45" s="29">
        <f t="shared" si="3"/>
        <v>0</v>
      </c>
    </row>
    <row r="46" spans="1:12" ht="141" customHeight="1" x14ac:dyDescent="0.25">
      <c r="A46" s="20" t="s">
        <v>100</v>
      </c>
      <c r="B46" s="9" t="s">
        <v>29</v>
      </c>
      <c r="C46" s="9" t="s">
        <v>105</v>
      </c>
      <c r="D46" s="16" t="s">
        <v>135</v>
      </c>
      <c r="E46" s="49">
        <v>13902.6</v>
      </c>
      <c r="F46" s="50">
        <v>13309.1</v>
      </c>
      <c r="G46" s="28">
        <v>35335.9</v>
      </c>
      <c r="H46" s="29">
        <f t="shared" si="4"/>
        <v>265.50179952062877</v>
      </c>
      <c r="I46" s="27">
        <v>0</v>
      </c>
      <c r="J46" s="29">
        <f t="shared" si="2"/>
        <v>0</v>
      </c>
      <c r="K46" s="27">
        <v>0</v>
      </c>
      <c r="L46" s="29">
        <f t="shared" si="3"/>
        <v>0</v>
      </c>
    </row>
    <row r="47" spans="1:12" ht="76.5" customHeight="1" x14ac:dyDescent="0.25">
      <c r="A47" s="20" t="s">
        <v>101</v>
      </c>
      <c r="B47" s="9" t="s">
        <v>29</v>
      </c>
      <c r="C47" s="9" t="s">
        <v>105</v>
      </c>
      <c r="D47" s="22" t="s">
        <v>99</v>
      </c>
      <c r="E47" s="49">
        <v>579.29999999999995</v>
      </c>
      <c r="F47" s="50">
        <f>554.5</f>
        <v>554.5</v>
      </c>
      <c r="G47" s="28">
        <v>1472.3</v>
      </c>
      <c r="H47" s="29">
        <f t="shared" si="4"/>
        <v>265.51848512173126</v>
      </c>
      <c r="I47" s="27">
        <v>1841.7</v>
      </c>
      <c r="J47" s="29">
        <f t="shared" si="2"/>
        <v>332.1370604147881</v>
      </c>
      <c r="K47" s="27">
        <v>0</v>
      </c>
      <c r="L47" s="29">
        <f t="shared" si="3"/>
        <v>0</v>
      </c>
    </row>
    <row r="48" spans="1:12" ht="63" x14ac:dyDescent="0.25">
      <c r="A48" s="20" t="s">
        <v>82</v>
      </c>
      <c r="B48" s="9" t="s">
        <v>29</v>
      </c>
      <c r="C48" s="9" t="s">
        <v>105</v>
      </c>
      <c r="D48" s="16" t="s">
        <v>85</v>
      </c>
      <c r="E48" s="49">
        <v>0</v>
      </c>
      <c r="F48" s="49">
        <v>0</v>
      </c>
      <c r="G48" s="27">
        <v>0</v>
      </c>
      <c r="H48" s="29">
        <v>0</v>
      </c>
      <c r="I48" s="27">
        <v>0</v>
      </c>
      <c r="J48" s="29">
        <v>0</v>
      </c>
      <c r="K48" s="27">
        <v>0</v>
      </c>
      <c r="L48" s="29">
        <v>0</v>
      </c>
    </row>
    <row r="49" spans="1:12" ht="65.25" customHeight="1" x14ac:dyDescent="0.25">
      <c r="A49" s="20" t="s">
        <v>127</v>
      </c>
      <c r="B49" s="9" t="s">
        <v>29</v>
      </c>
      <c r="C49" s="9" t="s">
        <v>105</v>
      </c>
      <c r="D49" s="16" t="s">
        <v>128</v>
      </c>
      <c r="E49" s="49">
        <v>0</v>
      </c>
      <c r="F49" s="50">
        <f>2259.1</f>
        <v>2259.1</v>
      </c>
      <c r="G49" s="27">
        <v>0</v>
      </c>
      <c r="H49" s="29">
        <f t="shared" si="4"/>
        <v>0</v>
      </c>
      <c r="I49" s="27">
        <v>15548.1</v>
      </c>
      <c r="J49" s="29">
        <f t="shared" si="2"/>
        <v>688.24310566154668</v>
      </c>
      <c r="K49" s="27">
        <v>0</v>
      </c>
      <c r="L49" s="29">
        <f t="shared" si="3"/>
        <v>0</v>
      </c>
    </row>
    <row r="50" spans="1:12" ht="31.5" x14ac:dyDescent="0.25">
      <c r="A50" s="20" t="s">
        <v>124</v>
      </c>
      <c r="B50" s="9" t="s">
        <v>29</v>
      </c>
      <c r="C50" s="9" t="s">
        <v>105</v>
      </c>
      <c r="D50" s="16" t="s">
        <v>126</v>
      </c>
      <c r="E50" s="49">
        <v>0</v>
      </c>
      <c r="F50" s="50">
        <f>13264.9</f>
        <v>13264.9</v>
      </c>
      <c r="G50" s="27">
        <v>0</v>
      </c>
      <c r="H50" s="29">
        <f t="shared" si="4"/>
        <v>0</v>
      </c>
      <c r="I50" s="27">
        <v>0</v>
      </c>
      <c r="J50" s="29">
        <f t="shared" si="2"/>
        <v>0</v>
      </c>
      <c r="K50" s="27">
        <v>0</v>
      </c>
      <c r="L50" s="29">
        <f t="shared" si="3"/>
        <v>0</v>
      </c>
    </row>
    <row r="51" spans="1:12" ht="47.25" x14ac:dyDescent="0.25">
      <c r="A51" s="20" t="s">
        <v>130</v>
      </c>
      <c r="B51" s="9" t="s">
        <v>29</v>
      </c>
      <c r="C51" s="9" t="s">
        <v>105</v>
      </c>
      <c r="D51" s="16" t="s">
        <v>131</v>
      </c>
      <c r="E51" s="49">
        <v>0</v>
      </c>
      <c r="F51" s="49">
        <v>0</v>
      </c>
      <c r="G51" s="27">
        <v>0</v>
      </c>
      <c r="H51" s="29">
        <v>0</v>
      </c>
      <c r="I51" s="27">
        <v>0</v>
      </c>
      <c r="J51" s="29">
        <v>0</v>
      </c>
      <c r="K51" s="27">
        <v>3353.5</v>
      </c>
      <c r="L51" s="29">
        <v>0</v>
      </c>
    </row>
    <row r="52" spans="1:12" ht="47.25" x14ac:dyDescent="0.25">
      <c r="A52" s="20" t="s">
        <v>129</v>
      </c>
      <c r="B52" s="9" t="s">
        <v>29</v>
      </c>
      <c r="C52" s="9" t="s">
        <v>105</v>
      </c>
      <c r="D52" s="16" t="s">
        <v>132</v>
      </c>
      <c r="E52" s="49">
        <v>0</v>
      </c>
      <c r="F52" s="49">
        <v>0</v>
      </c>
      <c r="G52" s="27">
        <v>0</v>
      </c>
      <c r="H52" s="29">
        <v>0</v>
      </c>
      <c r="I52" s="27">
        <v>52083.3</v>
      </c>
      <c r="J52" s="29">
        <v>0</v>
      </c>
      <c r="K52" s="27">
        <v>0</v>
      </c>
      <c r="L52" s="29">
        <v>0</v>
      </c>
    </row>
    <row r="53" spans="1:12" ht="63" x14ac:dyDescent="0.25">
      <c r="A53" s="20" t="s">
        <v>103</v>
      </c>
      <c r="B53" s="9" t="s">
        <v>29</v>
      </c>
      <c r="C53" s="9" t="s">
        <v>105</v>
      </c>
      <c r="D53" s="23" t="s">
        <v>109</v>
      </c>
      <c r="E53" s="49">
        <v>0</v>
      </c>
      <c r="F53" s="49">
        <v>0</v>
      </c>
      <c r="G53" s="27">
        <v>0</v>
      </c>
      <c r="H53" s="29">
        <v>0</v>
      </c>
      <c r="I53" s="27">
        <v>0</v>
      </c>
      <c r="J53" s="29">
        <v>0</v>
      </c>
      <c r="K53" s="27">
        <v>0</v>
      </c>
      <c r="L53" s="29">
        <v>0</v>
      </c>
    </row>
    <row r="54" spans="1:12" ht="63" x14ac:dyDescent="0.25">
      <c r="A54" s="59" t="s">
        <v>146</v>
      </c>
      <c r="B54" s="17" t="s">
        <v>29</v>
      </c>
      <c r="C54" s="17" t="s">
        <v>105</v>
      </c>
      <c r="D54" s="61" t="s">
        <v>147</v>
      </c>
      <c r="E54" s="49">
        <v>0</v>
      </c>
      <c r="F54" s="52">
        <f>1582.1+4946.8+133.2</f>
        <v>6662.0999999999995</v>
      </c>
      <c r="G54" s="27">
        <v>4639.3</v>
      </c>
      <c r="H54" s="29">
        <f t="shared" si="4"/>
        <v>69.637201483015872</v>
      </c>
      <c r="I54" s="27">
        <v>4639.3</v>
      </c>
      <c r="J54" s="29">
        <f t="shared" si="2"/>
        <v>69.637201483015872</v>
      </c>
      <c r="K54" s="27">
        <v>4639.3</v>
      </c>
      <c r="L54" s="29">
        <f t="shared" si="3"/>
        <v>69.637201483015872</v>
      </c>
    </row>
    <row r="55" spans="1:12" ht="47.25" x14ac:dyDescent="0.25">
      <c r="A55" s="20" t="s">
        <v>104</v>
      </c>
      <c r="B55" s="9" t="s">
        <v>29</v>
      </c>
      <c r="C55" s="9" t="s">
        <v>105</v>
      </c>
      <c r="D55" s="23" t="s">
        <v>110</v>
      </c>
      <c r="E55" s="49">
        <v>111</v>
      </c>
      <c r="F55" s="50">
        <v>359.6</v>
      </c>
      <c r="G55" s="27">
        <v>393.3</v>
      </c>
      <c r="H55" s="29">
        <f t="shared" si="4"/>
        <v>109.37152391546161</v>
      </c>
      <c r="I55" s="28">
        <v>389.4</v>
      </c>
      <c r="J55" s="29">
        <f t="shared" si="2"/>
        <v>108.2869855394883</v>
      </c>
      <c r="K55" s="28">
        <v>376.5</v>
      </c>
      <c r="L55" s="29">
        <f t="shared" si="3"/>
        <v>104.69966629588431</v>
      </c>
    </row>
    <row r="56" spans="1:12" ht="31.5" x14ac:dyDescent="0.25">
      <c r="A56" s="20" t="s">
        <v>133</v>
      </c>
      <c r="B56" s="9" t="s">
        <v>29</v>
      </c>
      <c r="C56" s="9" t="s">
        <v>105</v>
      </c>
      <c r="D56" s="7" t="s">
        <v>134</v>
      </c>
      <c r="E56" s="49">
        <v>0</v>
      </c>
      <c r="F56" s="49">
        <v>0</v>
      </c>
      <c r="G56" s="27">
        <v>990</v>
      </c>
      <c r="H56" s="29">
        <v>0</v>
      </c>
      <c r="I56" s="28">
        <v>270</v>
      </c>
      <c r="J56" s="29">
        <v>0</v>
      </c>
      <c r="K56" s="28">
        <v>450</v>
      </c>
      <c r="L56" s="29">
        <v>0</v>
      </c>
    </row>
    <row r="57" spans="1:12" ht="22.5" customHeight="1" x14ac:dyDescent="0.25">
      <c r="A57" s="20" t="s">
        <v>83</v>
      </c>
      <c r="B57" s="9" t="s">
        <v>29</v>
      </c>
      <c r="C57" s="9" t="s">
        <v>105</v>
      </c>
      <c r="D57" s="16" t="s">
        <v>86</v>
      </c>
      <c r="E57" s="49">
        <v>34.4</v>
      </c>
      <c r="F57" s="49">
        <v>0</v>
      </c>
      <c r="G57" s="27">
        <v>0</v>
      </c>
      <c r="H57" s="29">
        <v>0</v>
      </c>
      <c r="I57" s="27">
        <v>0</v>
      </c>
      <c r="J57" s="29">
        <v>0</v>
      </c>
      <c r="K57" s="27">
        <v>0</v>
      </c>
      <c r="L57" s="29">
        <v>0</v>
      </c>
    </row>
    <row r="58" spans="1:12" ht="63" x14ac:dyDescent="0.25">
      <c r="A58" s="20" t="s">
        <v>106</v>
      </c>
      <c r="B58" s="9" t="s">
        <v>29</v>
      </c>
      <c r="C58" s="9" t="s">
        <v>105</v>
      </c>
      <c r="D58" s="23" t="s">
        <v>111</v>
      </c>
      <c r="E58" s="49">
        <v>5155.5</v>
      </c>
      <c r="F58" s="50">
        <v>5181</v>
      </c>
      <c r="G58" s="27">
        <v>4847.2</v>
      </c>
      <c r="H58" s="29">
        <f t="shared" si="4"/>
        <v>93.557228334298387</v>
      </c>
      <c r="I58" s="27">
        <v>3468.4</v>
      </c>
      <c r="J58" s="29">
        <f t="shared" si="2"/>
        <v>66.944605288554342</v>
      </c>
      <c r="K58" s="27">
        <v>3468.4</v>
      </c>
      <c r="L58" s="29">
        <f t="shared" si="3"/>
        <v>66.944605288554342</v>
      </c>
    </row>
    <row r="59" spans="1:12" ht="47.25" x14ac:dyDescent="0.25">
      <c r="A59" s="20" t="s">
        <v>107</v>
      </c>
      <c r="B59" s="9" t="s">
        <v>29</v>
      </c>
      <c r="C59" s="9" t="s">
        <v>105</v>
      </c>
      <c r="D59" s="23" t="s">
        <v>112</v>
      </c>
      <c r="E59" s="49">
        <v>1896.9</v>
      </c>
      <c r="F59" s="49">
        <v>0</v>
      </c>
      <c r="G59" s="27">
        <v>0</v>
      </c>
      <c r="H59" s="29">
        <v>0</v>
      </c>
      <c r="I59" s="28">
        <v>0</v>
      </c>
      <c r="J59" s="29">
        <v>0</v>
      </c>
      <c r="K59" s="28">
        <v>0</v>
      </c>
      <c r="L59" s="29">
        <v>0</v>
      </c>
    </row>
    <row r="60" spans="1:12" ht="48" customHeight="1" x14ac:dyDescent="0.25">
      <c r="A60" s="20" t="s">
        <v>172</v>
      </c>
      <c r="B60" s="9" t="s">
        <v>29</v>
      </c>
      <c r="C60" s="9" t="s">
        <v>105</v>
      </c>
      <c r="D60" s="23" t="s">
        <v>173</v>
      </c>
      <c r="E60" s="49">
        <v>0</v>
      </c>
      <c r="F60" s="49">
        <v>0</v>
      </c>
      <c r="G60" s="27">
        <v>0</v>
      </c>
      <c r="H60" s="29">
        <v>0</v>
      </c>
      <c r="I60" s="28">
        <v>145736.6</v>
      </c>
      <c r="J60" s="29">
        <v>0</v>
      </c>
      <c r="K60" s="28">
        <v>47497.3</v>
      </c>
      <c r="L60" s="29">
        <v>0</v>
      </c>
    </row>
    <row r="61" spans="1:12" ht="47.25" x14ac:dyDescent="0.25">
      <c r="A61" s="20" t="s">
        <v>108</v>
      </c>
      <c r="B61" s="9" t="s">
        <v>29</v>
      </c>
      <c r="C61" s="9" t="s">
        <v>105</v>
      </c>
      <c r="D61" s="16" t="s">
        <v>98</v>
      </c>
      <c r="E61" s="49">
        <v>2399.1999999999998</v>
      </c>
      <c r="F61" s="50">
        <f>3732.8</f>
        <v>3732.8</v>
      </c>
      <c r="G61" s="27">
        <v>1928.6</v>
      </c>
      <c r="H61" s="29">
        <f t="shared" si="4"/>
        <v>51.666309472781826</v>
      </c>
      <c r="I61" s="28">
        <v>0</v>
      </c>
      <c r="J61" s="29">
        <f t="shared" si="2"/>
        <v>0</v>
      </c>
      <c r="K61" s="28">
        <v>0</v>
      </c>
      <c r="L61" s="29">
        <f t="shared" si="3"/>
        <v>0</v>
      </c>
    </row>
    <row r="62" spans="1:12" ht="24.75" customHeight="1" x14ac:dyDescent="0.25">
      <c r="A62" s="7" t="s">
        <v>84</v>
      </c>
      <c r="B62" s="9" t="s">
        <v>29</v>
      </c>
      <c r="C62" s="9" t="s">
        <v>105</v>
      </c>
      <c r="D62" s="16" t="s">
        <v>87</v>
      </c>
      <c r="E62" s="49">
        <v>115653.2</v>
      </c>
      <c r="F62" s="50">
        <v>227787.4</v>
      </c>
      <c r="G62" s="27">
        <v>34575.699999999997</v>
      </c>
      <c r="H62" s="29">
        <f t="shared" si="4"/>
        <v>15.178934392332499</v>
      </c>
      <c r="I62" s="28">
        <v>55223.3</v>
      </c>
      <c r="J62" s="29">
        <f t="shared" si="2"/>
        <v>24.243351475981552</v>
      </c>
      <c r="K62" s="28">
        <v>9841.2000000000007</v>
      </c>
      <c r="L62" s="29">
        <f t="shared" si="3"/>
        <v>4.3203443210642911</v>
      </c>
    </row>
    <row r="63" spans="1:12" ht="31.5" x14ac:dyDescent="0.25">
      <c r="A63" s="41" t="s">
        <v>26</v>
      </c>
      <c r="B63" s="40" t="s">
        <v>29</v>
      </c>
      <c r="C63" s="40" t="s">
        <v>30</v>
      </c>
      <c r="D63" s="37" t="s">
        <v>72</v>
      </c>
      <c r="E63" s="26">
        <f>E64+E65+E66+E67+E68+E69</f>
        <v>335220.39999999997</v>
      </c>
      <c r="F63" s="26">
        <f t="shared" ref="F63:G63" si="17">F64+F65+F66+F67+F68+F69</f>
        <v>376968.4</v>
      </c>
      <c r="G63" s="26">
        <f t="shared" si="17"/>
        <v>372783.3</v>
      </c>
      <c r="H63" s="26">
        <f t="shared" si="4"/>
        <v>98.889800842723147</v>
      </c>
      <c r="I63" s="26">
        <f>I64+I65+I66+I67+I68+I69</f>
        <v>372519.30000000005</v>
      </c>
      <c r="J63" s="26">
        <f t="shared" si="2"/>
        <v>98.819768447434853</v>
      </c>
      <c r="K63" s="26">
        <f>K64+K65+K66+K67+K68+K69</f>
        <v>373004.89999999997</v>
      </c>
      <c r="L63" s="26">
        <f t="shared" si="3"/>
        <v>98.948585610889381</v>
      </c>
    </row>
    <row r="64" spans="1:12" ht="47.25" x14ac:dyDescent="0.25">
      <c r="A64" s="59" t="s">
        <v>151</v>
      </c>
      <c r="B64" s="17" t="s">
        <v>29</v>
      </c>
      <c r="C64" s="17" t="s">
        <v>105</v>
      </c>
      <c r="D64" s="63" t="s">
        <v>150</v>
      </c>
      <c r="E64" s="38">
        <v>0</v>
      </c>
      <c r="F64" s="52">
        <v>5570</v>
      </c>
      <c r="G64" s="38">
        <v>0</v>
      </c>
      <c r="H64" s="29">
        <f t="shared" si="4"/>
        <v>0</v>
      </c>
      <c r="I64" s="38">
        <v>0</v>
      </c>
      <c r="J64" s="29">
        <f t="shared" si="2"/>
        <v>0</v>
      </c>
      <c r="K64" s="38">
        <v>0</v>
      </c>
      <c r="L64" s="29" t="e">
        <f t="shared" si="2"/>
        <v>#DIV/0!</v>
      </c>
    </row>
    <row r="65" spans="1:12" ht="47.25" x14ac:dyDescent="0.25">
      <c r="A65" s="20" t="s">
        <v>88</v>
      </c>
      <c r="B65" s="9" t="s">
        <v>29</v>
      </c>
      <c r="C65" s="9" t="s">
        <v>105</v>
      </c>
      <c r="D65" s="53" t="s">
        <v>91</v>
      </c>
      <c r="E65" s="49">
        <v>332686.8</v>
      </c>
      <c r="F65" s="50">
        <f>369140.2-1826.3</f>
        <v>367313.9</v>
      </c>
      <c r="G65" s="27">
        <v>368668.7</v>
      </c>
      <c r="H65" s="29">
        <f t="shared" si="4"/>
        <v>100.36883983971204</v>
      </c>
      <c r="I65" s="28">
        <v>368376.9</v>
      </c>
      <c r="J65" s="29">
        <f t="shared" si="2"/>
        <v>100.28939825037931</v>
      </c>
      <c r="K65" s="28">
        <v>368894.8</v>
      </c>
      <c r="L65" s="29">
        <f t="shared" si="3"/>
        <v>100.43039482034301</v>
      </c>
    </row>
    <row r="66" spans="1:12" ht="78.75" x14ac:dyDescent="0.25">
      <c r="A66" s="20" t="s">
        <v>89</v>
      </c>
      <c r="B66" s="9" t="s">
        <v>29</v>
      </c>
      <c r="C66" s="9" t="s">
        <v>105</v>
      </c>
      <c r="D66" s="53" t="s">
        <v>92</v>
      </c>
      <c r="E66" s="49">
        <v>6</v>
      </c>
      <c r="F66" s="50">
        <v>14.8</v>
      </c>
      <c r="G66" s="27">
        <v>14.2</v>
      </c>
      <c r="H66" s="29">
        <f t="shared" si="4"/>
        <v>95.945945945945937</v>
      </c>
      <c r="I66" s="28">
        <v>41.9</v>
      </c>
      <c r="J66" s="29">
        <f t="shared" si="2"/>
        <v>283.10810810810807</v>
      </c>
      <c r="K66" s="28">
        <v>5.8</v>
      </c>
      <c r="L66" s="29">
        <f t="shared" si="3"/>
        <v>39.189189189189186</v>
      </c>
    </row>
    <row r="67" spans="1:12" ht="78.75" x14ac:dyDescent="0.25">
      <c r="A67" s="20" t="s">
        <v>90</v>
      </c>
      <c r="B67" s="9" t="s">
        <v>29</v>
      </c>
      <c r="C67" s="9" t="s">
        <v>105</v>
      </c>
      <c r="D67" s="53" t="s">
        <v>154</v>
      </c>
      <c r="E67" s="49">
        <v>636.79999999999995</v>
      </c>
      <c r="F67" s="50">
        <v>652</v>
      </c>
      <c r="G67" s="27">
        <v>665.1</v>
      </c>
      <c r="H67" s="29">
        <f t="shared" si="4"/>
        <v>102.00920245398773</v>
      </c>
      <c r="I67" s="28">
        <v>663</v>
      </c>
      <c r="J67" s="29">
        <f t="shared" si="2"/>
        <v>101.68711656441718</v>
      </c>
      <c r="K67" s="28">
        <v>666.6</v>
      </c>
      <c r="L67" s="29">
        <f t="shared" si="3"/>
        <v>102.23926380368098</v>
      </c>
    </row>
    <row r="68" spans="1:12" ht="94.5" customHeight="1" x14ac:dyDescent="0.25">
      <c r="A68" s="20" t="s">
        <v>121</v>
      </c>
      <c r="B68" s="9" t="s">
        <v>29</v>
      </c>
      <c r="C68" s="9" t="s">
        <v>105</v>
      </c>
      <c r="D68" s="42" t="s">
        <v>122</v>
      </c>
      <c r="E68" s="49">
        <v>636.79999999999995</v>
      </c>
      <c r="F68" s="49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</row>
    <row r="69" spans="1:12" ht="31.5" x14ac:dyDescent="0.25">
      <c r="A69" s="20" t="s">
        <v>152</v>
      </c>
      <c r="B69" s="9" t="s">
        <v>29</v>
      </c>
      <c r="C69" s="9" t="s">
        <v>105</v>
      </c>
      <c r="D69" s="54" t="s">
        <v>153</v>
      </c>
      <c r="E69" s="49">
        <v>1254</v>
      </c>
      <c r="F69" s="50">
        <f>2911.3+506.4</f>
        <v>3417.7000000000003</v>
      </c>
      <c r="G69" s="27">
        <v>3435.3</v>
      </c>
      <c r="H69" s="27">
        <v>0</v>
      </c>
      <c r="I69" s="27">
        <v>3437.5</v>
      </c>
      <c r="J69" s="27">
        <v>2910.2</v>
      </c>
      <c r="K69" s="27">
        <v>3437.7</v>
      </c>
      <c r="L69" s="27">
        <v>2909.9</v>
      </c>
    </row>
    <row r="70" spans="1:12" ht="15.75" x14ac:dyDescent="0.25">
      <c r="A70" s="41" t="s">
        <v>74</v>
      </c>
      <c r="B70" s="40" t="s">
        <v>29</v>
      </c>
      <c r="C70" s="40" t="s">
        <v>30</v>
      </c>
      <c r="D70" s="37" t="s">
        <v>73</v>
      </c>
      <c r="E70" s="26">
        <f>E71+E72+E73+E74</f>
        <v>13192.7</v>
      </c>
      <c r="F70" s="26">
        <f t="shared" ref="F70:G70" si="18">F71+F72+F73+F74</f>
        <v>13508.4</v>
      </c>
      <c r="G70" s="26">
        <f t="shared" si="18"/>
        <v>12227.7</v>
      </c>
      <c r="H70" s="26">
        <f t="shared" si="4"/>
        <v>90.519232477569517</v>
      </c>
      <c r="I70" s="26">
        <f>I71+I72+I73+I74</f>
        <v>340</v>
      </c>
      <c r="J70" s="26">
        <f t="shared" si="2"/>
        <v>2.5169524147937583</v>
      </c>
      <c r="K70" s="26">
        <f>K71+K72+K73+K74</f>
        <v>340</v>
      </c>
      <c r="L70" s="26">
        <f t="shared" si="3"/>
        <v>2.5169524147937583</v>
      </c>
    </row>
    <row r="71" spans="1:12" ht="78.75" x14ac:dyDescent="0.25">
      <c r="A71" s="21" t="s">
        <v>158</v>
      </c>
      <c r="B71" s="17" t="s">
        <v>29</v>
      </c>
      <c r="C71" s="9" t="s">
        <v>105</v>
      </c>
      <c r="D71" s="8" t="s">
        <v>93</v>
      </c>
      <c r="E71" s="49">
        <v>11120.2</v>
      </c>
      <c r="F71" s="50">
        <f>12867.6+1-50.2</f>
        <v>12818.4</v>
      </c>
      <c r="G71" s="27">
        <v>11815</v>
      </c>
      <c r="H71" s="29">
        <f t="shared" si="4"/>
        <v>92.172189976908186</v>
      </c>
      <c r="I71" s="28">
        <v>0</v>
      </c>
      <c r="J71" s="29">
        <f t="shared" si="2"/>
        <v>0</v>
      </c>
      <c r="K71" s="28">
        <v>0</v>
      </c>
      <c r="L71" s="29">
        <f t="shared" si="3"/>
        <v>0</v>
      </c>
    </row>
    <row r="72" spans="1:12" ht="31.5" x14ac:dyDescent="0.25">
      <c r="A72" s="21" t="s">
        <v>156</v>
      </c>
      <c r="B72" s="17" t="s">
        <v>29</v>
      </c>
      <c r="C72" s="9" t="s">
        <v>105</v>
      </c>
      <c r="D72" s="55" t="s">
        <v>157</v>
      </c>
      <c r="E72" s="49">
        <v>0</v>
      </c>
      <c r="F72" s="50">
        <v>50</v>
      </c>
      <c r="G72" s="27">
        <v>0</v>
      </c>
      <c r="H72" s="29">
        <f t="shared" si="4"/>
        <v>0</v>
      </c>
      <c r="I72" s="28">
        <v>0</v>
      </c>
      <c r="J72" s="29">
        <f t="shared" si="2"/>
        <v>0</v>
      </c>
      <c r="K72" s="28">
        <v>0</v>
      </c>
      <c r="L72" s="29">
        <f t="shared" si="3"/>
        <v>0</v>
      </c>
    </row>
    <row r="73" spans="1:12" ht="67.5" customHeight="1" x14ac:dyDescent="0.25">
      <c r="A73" s="21" t="s">
        <v>159</v>
      </c>
      <c r="B73" s="17" t="s">
        <v>29</v>
      </c>
      <c r="C73" s="9" t="s">
        <v>105</v>
      </c>
      <c r="D73" s="55" t="s">
        <v>160</v>
      </c>
      <c r="E73" s="49">
        <v>1220.2</v>
      </c>
      <c r="F73" s="52">
        <v>0</v>
      </c>
      <c r="G73" s="27">
        <v>0</v>
      </c>
      <c r="H73" s="29">
        <v>0</v>
      </c>
      <c r="I73" s="28">
        <v>0</v>
      </c>
      <c r="J73" s="29">
        <v>0</v>
      </c>
      <c r="K73" s="28">
        <v>0</v>
      </c>
      <c r="L73" s="29">
        <v>0</v>
      </c>
    </row>
    <row r="74" spans="1:12" ht="31.5" x14ac:dyDescent="0.25">
      <c r="A74" s="21" t="s">
        <v>94</v>
      </c>
      <c r="B74" s="17" t="s">
        <v>29</v>
      </c>
      <c r="C74" s="9" t="s">
        <v>105</v>
      </c>
      <c r="D74" s="8" t="s">
        <v>95</v>
      </c>
      <c r="E74" s="56">
        <v>852.3</v>
      </c>
      <c r="F74" s="49">
        <v>640</v>
      </c>
      <c r="G74" s="27">
        <v>412.7</v>
      </c>
      <c r="H74" s="29">
        <f t="shared" si="4"/>
        <v>64.484375</v>
      </c>
      <c r="I74" s="28">
        <v>340</v>
      </c>
      <c r="J74" s="29">
        <f t="shared" si="2"/>
        <v>53.125</v>
      </c>
      <c r="K74" s="28">
        <v>340</v>
      </c>
      <c r="L74" s="29">
        <f t="shared" si="3"/>
        <v>53.125</v>
      </c>
    </row>
    <row r="75" spans="1:12" s="24" customFormat="1" ht="31.5" x14ac:dyDescent="0.25">
      <c r="A75" s="43" t="s">
        <v>113</v>
      </c>
      <c r="B75" s="44" t="s">
        <v>29</v>
      </c>
      <c r="C75" s="44" t="s">
        <v>105</v>
      </c>
      <c r="D75" s="45" t="s">
        <v>114</v>
      </c>
      <c r="E75" s="46">
        <f>E76+E77</f>
        <v>1770.3</v>
      </c>
      <c r="F75" s="46">
        <f t="shared" ref="F75:G75" si="19">F76+F77</f>
        <v>0</v>
      </c>
      <c r="G75" s="46">
        <f t="shared" si="19"/>
        <v>0</v>
      </c>
      <c r="H75" s="26">
        <v>0</v>
      </c>
      <c r="I75" s="46">
        <f>I76+I77</f>
        <v>0</v>
      </c>
      <c r="J75" s="26">
        <v>0</v>
      </c>
      <c r="K75" s="46">
        <f>K76+K77</f>
        <v>0</v>
      </c>
      <c r="L75" s="26">
        <v>0</v>
      </c>
    </row>
    <row r="76" spans="1:12" s="25" customFormat="1" ht="47.25" x14ac:dyDescent="0.25">
      <c r="A76" s="21" t="s">
        <v>115</v>
      </c>
      <c r="B76" s="17" t="s">
        <v>29</v>
      </c>
      <c r="C76" s="9" t="s">
        <v>105</v>
      </c>
      <c r="D76" s="23" t="s">
        <v>116</v>
      </c>
      <c r="E76" s="27">
        <v>969.3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</row>
    <row r="77" spans="1:12" s="25" customFormat="1" ht="51" customHeight="1" x14ac:dyDescent="0.25">
      <c r="A77" s="21" t="s">
        <v>161</v>
      </c>
      <c r="B77" s="17" t="s">
        <v>29</v>
      </c>
      <c r="C77" s="9" t="s">
        <v>105</v>
      </c>
      <c r="D77" s="23" t="s">
        <v>162</v>
      </c>
      <c r="E77" s="27">
        <v>801</v>
      </c>
      <c r="F77" s="28">
        <v>0</v>
      </c>
      <c r="G77" s="27">
        <v>0</v>
      </c>
      <c r="H77" s="27">
        <v>0</v>
      </c>
      <c r="I77" s="27">
        <v>0</v>
      </c>
      <c r="J77" s="29">
        <v>0</v>
      </c>
      <c r="K77" s="27">
        <v>0</v>
      </c>
      <c r="L77" s="27">
        <v>0</v>
      </c>
    </row>
    <row r="78" spans="1:12" ht="15.75" x14ac:dyDescent="0.25">
      <c r="A78" s="41" t="s">
        <v>76</v>
      </c>
      <c r="B78" s="40" t="s">
        <v>29</v>
      </c>
      <c r="C78" s="40" t="s">
        <v>30</v>
      </c>
      <c r="D78" s="37" t="s">
        <v>56</v>
      </c>
      <c r="E78" s="26">
        <f>E79</f>
        <v>115.4</v>
      </c>
      <c r="F78" s="26">
        <f t="shared" ref="F78:G78" si="20">F79</f>
        <v>13.1</v>
      </c>
      <c r="G78" s="26">
        <f t="shared" si="20"/>
        <v>0</v>
      </c>
      <c r="H78" s="26">
        <v>0</v>
      </c>
      <c r="I78" s="26">
        <f>I79</f>
        <v>0</v>
      </c>
      <c r="J78" s="26">
        <v>0</v>
      </c>
      <c r="K78" s="26">
        <f>K79</f>
        <v>0</v>
      </c>
      <c r="L78" s="26">
        <v>0</v>
      </c>
    </row>
    <row r="79" spans="1:12" ht="31.5" x14ac:dyDescent="0.25">
      <c r="A79" s="18" t="s">
        <v>27</v>
      </c>
      <c r="B79" s="9" t="s">
        <v>29</v>
      </c>
      <c r="C79" s="15" t="s">
        <v>105</v>
      </c>
      <c r="D79" s="8" t="s">
        <v>96</v>
      </c>
      <c r="E79" s="27">
        <v>115.4</v>
      </c>
      <c r="F79" s="27">
        <v>13.1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</row>
    <row r="80" spans="1:12" ht="78.75" customHeight="1" x14ac:dyDescent="0.25">
      <c r="A80" s="41" t="s">
        <v>145</v>
      </c>
      <c r="B80" s="40" t="s">
        <v>29</v>
      </c>
      <c r="C80" s="40">
        <v>150</v>
      </c>
      <c r="D80" s="45" t="s">
        <v>163</v>
      </c>
      <c r="E80" s="47">
        <v>48.2</v>
      </c>
      <c r="F80" s="26">
        <v>48.2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</row>
    <row r="81" spans="1:12" ht="63" x14ac:dyDescent="0.25">
      <c r="A81" s="41" t="s">
        <v>28</v>
      </c>
      <c r="B81" s="40" t="s">
        <v>29</v>
      </c>
      <c r="C81" s="40">
        <v>150</v>
      </c>
      <c r="D81" s="45" t="s">
        <v>75</v>
      </c>
      <c r="E81" s="47">
        <v>-48.2</v>
      </c>
      <c r="F81" s="26">
        <v>-48.2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</row>
    <row r="82" spans="1:12" ht="24" customHeight="1" x14ac:dyDescent="0.25">
      <c r="A82" s="66" t="s">
        <v>57</v>
      </c>
      <c r="B82" s="66"/>
      <c r="C82" s="66"/>
      <c r="D82" s="66"/>
      <c r="E82" s="31">
        <f>E37+E5</f>
        <v>940608.2</v>
      </c>
      <c r="F82" s="31">
        <f>F37+F5</f>
        <v>1175089.5</v>
      </c>
      <c r="G82" s="31">
        <f>G37+G5</f>
        <v>939986.6</v>
      </c>
      <c r="H82" s="32">
        <f t="shared" si="4"/>
        <v>79.992766508423401</v>
      </c>
      <c r="I82" s="31">
        <f>I37+I5</f>
        <v>1124640.2000000002</v>
      </c>
      <c r="J82" s="32">
        <f t="shared" si="2"/>
        <v>95.706769569466857</v>
      </c>
      <c r="K82" s="31">
        <f>K37+K5</f>
        <v>926421.1</v>
      </c>
      <c r="L82" s="32">
        <f t="shared" si="3"/>
        <v>78.838343802748639</v>
      </c>
    </row>
    <row r="83" spans="1:12" x14ac:dyDescent="0.25">
      <c r="E83" s="33"/>
    </row>
    <row r="84" spans="1:12" x14ac:dyDescent="0.25">
      <c r="E84" s="33"/>
    </row>
    <row r="85" spans="1:12" x14ac:dyDescent="0.25">
      <c r="E85" s="33"/>
    </row>
    <row r="88" spans="1:12" x14ac:dyDescent="0.25">
      <c r="F88" s="33"/>
    </row>
  </sheetData>
  <mergeCells count="3">
    <mergeCell ref="A1:L1"/>
    <mergeCell ref="A4:C4"/>
    <mergeCell ref="A82:D82"/>
  </mergeCells>
  <pageMargins left="0.31496062992125984" right="0.11811023622047245" top="0.19685039370078741" bottom="0.19685039370078741" header="0" footer="0"/>
  <pageSetup paperSize="9" scale="6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pla3</cp:lastModifiedBy>
  <cp:lastPrinted>2017-11-22T08:55:05Z</cp:lastPrinted>
  <dcterms:created xsi:type="dcterms:W3CDTF">2017-11-13T06:37:00Z</dcterms:created>
  <dcterms:modified xsi:type="dcterms:W3CDTF">2020-11-20T11:20:14Z</dcterms:modified>
</cp:coreProperties>
</file>